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90" yWindow="65311" windowWidth="15060" windowHeight="10800" tabRatio="696" activeTab="2"/>
  </bookViews>
  <sheets>
    <sheet name="пр №1" sheetId="1" r:id="rId1"/>
    <sheet name="пр №2" sheetId="2" r:id="rId2"/>
    <sheet name="пр №3" sheetId="3" r:id="rId3"/>
    <sheet name="пр№4" sheetId="4" r:id="rId4"/>
  </sheets>
  <externalReferences>
    <externalReference r:id="rId7"/>
  </externalReferences>
  <definedNames/>
  <calcPr fullCalcOnLoad="1" refMode="R1C1"/>
</workbook>
</file>

<file path=xl/sharedStrings.xml><?xml version="1.0" encoding="utf-8"?>
<sst xmlns="http://schemas.openxmlformats.org/spreadsheetml/2006/main" count="1111" uniqueCount="411">
  <si>
    <t>ООО</t>
  </si>
  <si>
    <t>Наименование</t>
  </si>
  <si>
    <t>Центральный аппарат</t>
  </si>
  <si>
    <t>Резервный фонд</t>
  </si>
  <si>
    <t>Социальная политика</t>
  </si>
  <si>
    <t>Пенсионное обеспечение</t>
  </si>
  <si>
    <t>Иные межбюджетные трансферты</t>
  </si>
  <si>
    <t>Национальная экономика</t>
  </si>
  <si>
    <t>Общеэкономические вопросы</t>
  </si>
  <si>
    <t>Жилищно-коммунальное хозяйство</t>
  </si>
  <si>
    <t>Благоустройство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</si>
  <si>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</si>
  <si>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образования.</t>
  </si>
  <si>
    <t>Руководство и управление в сфере установленных функций</t>
  </si>
  <si>
    <t>Глава  муниципального образования</t>
  </si>
  <si>
    <t>Расходы на выплаты персоналу муниципальных органов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</si>
  <si>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администраций.</t>
  </si>
  <si>
    <t>Закупка товаров, работ, услуг для муниципальных нужд</t>
  </si>
  <si>
    <t>Закупка товаров, работ, услуг в сфере информационно-коммуникационных технологий</t>
  </si>
  <si>
    <t>Уплата налогов, сборов и иных платежей</t>
  </si>
  <si>
    <t>Резервные средства</t>
  </si>
  <si>
    <t>Национальная оборона</t>
  </si>
  <si>
    <t>Мобилизационная и вневойсковая подготовка</t>
  </si>
  <si>
    <t xml:space="preserve">КУЛЬТУРА, КИНЕМАТОГРАФИЯ </t>
  </si>
  <si>
    <t>Культура</t>
  </si>
  <si>
    <t>Доплаты к пенсиям государственных служащих субъектов Рф и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</si>
  <si>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</si>
  <si>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</si>
  <si>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120</t>
  </si>
  <si>
    <t>121</t>
  </si>
  <si>
    <t>200</t>
  </si>
  <si>
    <t>240</t>
  </si>
  <si>
    <t>242</t>
  </si>
  <si>
    <t>244</t>
  </si>
  <si>
    <t>850</t>
  </si>
  <si>
    <t>852</t>
  </si>
  <si>
    <t>870</t>
  </si>
  <si>
    <t>ОО</t>
  </si>
  <si>
    <t>О2</t>
  </si>
  <si>
    <t>О4</t>
  </si>
  <si>
    <t>11</t>
  </si>
  <si>
    <t>О3</t>
  </si>
  <si>
    <t>О1</t>
  </si>
  <si>
    <t>О8</t>
  </si>
  <si>
    <t>1О</t>
  </si>
  <si>
    <t>О9</t>
  </si>
  <si>
    <t>О5</t>
  </si>
  <si>
    <t xml:space="preserve">глава
</t>
  </si>
  <si>
    <t>раздел</t>
  </si>
  <si>
    <t>подраздел</t>
  </si>
  <si>
    <t>целевая статья расходов</t>
  </si>
  <si>
    <t>вид расходов</t>
  </si>
  <si>
    <t xml:space="preserve">     Коды ведомственной классификации</t>
  </si>
  <si>
    <t>14</t>
  </si>
  <si>
    <t>Приложение № 3</t>
  </si>
  <si>
    <t>код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</si>
  <si>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</si>
  <si>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</si>
  <si>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бюджета</t>
  </si>
  <si>
    <t>000 01 05 00 00 00 0000 500</t>
  </si>
  <si>
    <t>Уменьшение остатков средств бюджета</t>
  </si>
  <si>
    <t>000 01 05 00 00 00 0000 600</t>
  </si>
  <si>
    <t>Увеличение прочих остатков денежных средств бюджета</t>
  </si>
  <si>
    <t>000 01 05 02 01 00 0000 510</t>
  </si>
  <si>
    <t>Уменьшение прочих остатков средств бюджета</t>
  </si>
  <si>
    <t>000 01 05 02 00 00 0000 600</t>
  </si>
  <si>
    <t>Уменьшение прочих остатков денежных средств бюджета</t>
  </si>
  <si>
    <t>000 01 05 02 01 00 0000 610</t>
  </si>
  <si>
    <t>руб.</t>
  </si>
  <si>
    <t>000 1 00 00000 00 0000 000</t>
  </si>
  <si>
    <t>НАЛОГОВЫЕ И НЕНАЛОГОВЫЕ ДОХОДЫ</t>
  </si>
  <si>
    <t>182 1 01 02000 01 0000 110</t>
  </si>
  <si>
    <t>182 1 01 02020 01 0000 110</t>
  </si>
  <si>
    <t>Единый сельскохозяйственный налог</t>
  </si>
  <si>
    <t>182 1 06 00000 00 0000 000</t>
  </si>
  <si>
    <t>182 1 06 06000 00 0000 110</t>
  </si>
  <si>
    <t xml:space="preserve">Земельный налог </t>
  </si>
  <si>
    <t>ИТОГО  СОБСТВЕННЫХ ДОХОДОВ :</t>
  </si>
  <si>
    <t>БЕЗВОЗМЕЗДНЫЕ ПОСТУПЛЕНИЯ</t>
  </si>
  <si>
    <t xml:space="preserve"> ВСЕГО  ДОХОДОВ</t>
  </si>
  <si>
    <t>Приложение № 4</t>
  </si>
  <si>
    <t>(руб)</t>
  </si>
  <si>
    <t>Функционирование высшего должностного лица  субъекта Российской Федерации и муниципального образования.</t>
  </si>
  <si>
    <t>Дорожное хозяйство (дорожные фонды)</t>
  </si>
  <si>
    <t xml:space="preserve">КУЛЬТУРА И КИНЕМАТОГРАФИЯ </t>
  </si>
  <si>
    <t>Межбюджетные трансферты бюджетам  субъектов РФ и муниципальных образований общего характера</t>
  </si>
  <si>
    <t xml:space="preserve">Прочие межбюджетные трансферты общего характера </t>
  </si>
  <si>
    <t>Всего:</t>
  </si>
  <si>
    <t>Всего по муниципальному казенному учреждению 
Культурно-информационный центр МО "Харазаргайское"</t>
  </si>
  <si>
    <t>Всего</t>
  </si>
  <si>
    <t>Расходы на выплату персоналу в целях обеспечения выполнения функций гос органами,казенными учреждениями, органами управления гос внебюджетными учреждениями</t>
  </si>
  <si>
    <t>1ОО</t>
  </si>
  <si>
    <t>2ОО</t>
  </si>
  <si>
    <t>Физическая культура и спорт</t>
  </si>
  <si>
    <t>24О</t>
  </si>
  <si>
    <t>Массовый спорт</t>
  </si>
  <si>
    <t>Коммунальное хозяйство</t>
  </si>
  <si>
    <t xml:space="preserve">КУЛЬТУРА </t>
  </si>
  <si>
    <t>план</t>
  </si>
  <si>
    <t>факт</t>
  </si>
  <si>
    <t xml:space="preserve">                               КЛАССИФИКАЦИИ РАСХОДОВ БЮДЖЕТОВ  РОССИЙСКОЙ ФЕДЕРАЦИИ </t>
  </si>
  <si>
    <t>под
раздел</t>
  </si>
  <si>
    <t>%
исполнения</t>
  </si>
  <si>
    <t xml:space="preserve">КБК </t>
  </si>
  <si>
    <t xml:space="preserve">         Наименование </t>
  </si>
  <si>
    <t xml:space="preserve">план </t>
  </si>
  <si>
    <t xml:space="preserve">факт </t>
  </si>
  <si>
    <t xml:space="preserve">% </t>
  </si>
  <si>
    <t>000 1 01 00000 00 0000 000</t>
  </si>
  <si>
    <t>НАЛОГИ НА ПРИБЫЛЬ, ДОХОДЫ</t>
  </si>
  <si>
    <t>182 1 01 01000 00 0000 000</t>
  </si>
  <si>
    <t>Налоги на прибыль</t>
  </si>
  <si>
    <t>Налог на доходы физических лиц</t>
  </si>
  <si>
    <t>182 1 01 02010 01 0000 110</t>
  </si>
  <si>
    <t>182 1 01 02010 01 1000 110</t>
  </si>
  <si>
    <t>182 1 01 02030 01 0000 110</t>
  </si>
  <si>
    <t>НАЛОГИ НА ИМУЩЕСТВО</t>
  </si>
  <si>
    <t>182 1 06 01000 00 0000 110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</si>
  <si>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</si>
  <si>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</si>
  <si>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</si>
  <si>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182 1 06 01030 10 1000 110</t>
  </si>
  <si>
    <t>182 1 09 00000 00 0000 000</t>
  </si>
  <si>
    <t>Задолженность по отмененным налогам и сборам и иным обязательным платежам</t>
  </si>
  <si>
    <t xml:space="preserve">Доходы от использования имущества, находящегося в государственной и муниципальной собственности </t>
  </si>
  <si>
    <t>000 1 17 00000 00 0000 180</t>
  </si>
  <si>
    <t>Прочие неналоговые доходы</t>
  </si>
  <si>
    <t>Безвозмездные поступления от других бюджетов бюджетной системы РФ</t>
  </si>
  <si>
    <t>Дотации от других бюджетов  бюджетной  системы РФ</t>
  </si>
  <si>
    <t xml:space="preserve">Дотации бюджетам поселений на выравнивание уровня бюджетной обеспеченности  всего </t>
  </si>
  <si>
    <t>в том числе:</t>
  </si>
  <si>
    <t xml:space="preserve">Дотации бюджетам поселений на выравнивание уровня бюджетной обеспеченности  из областного бюджета </t>
  </si>
  <si>
    <t xml:space="preserve">Дотации бюджетам поселений на выравнивание уровня бюджетной обеспеченности  из районного бюджета </t>
  </si>
  <si>
    <t>Субсидии  бюджетам субъектов Российской Федерации и муниципальных образований (межбюджетные субсидии)</t>
  </si>
  <si>
    <t xml:space="preserve">Прочие субсидии   всего </t>
  </si>
  <si>
    <t xml:space="preserve">Прочие субсидии, зачисляемые в бюджеты муниципальных районов на зарплату </t>
  </si>
  <si>
    <t xml:space="preserve">Субвенции от других бюджетов бюджетной системы РФ </t>
  </si>
  <si>
    <t xml:space="preserve">Субвенции бюджетам на осуществление полномочий по первичному воинскому учету на территориях, где отсутствуют  военные комиссариаты </t>
  </si>
  <si>
    <t xml:space="preserve">Субвенции бюджетам поселений  на осуществление полномочий по первичному воинскому учету на территориях, где отсутствуют  военные комиссариаты </t>
  </si>
  <si>
    <t xml:space="preserve">Субвенции местным бюджетам на выполнение передаваемых полномочий субъектов Российской Федерации </t>
  </si>
  <si>
    <t xml:space="preserve">" Об исполнении  бюджета муниципального
МО " Харазаргайское" на 2011 год" </t>
  </si>
  <si>
    <t>%</t>
  </si>
  <si>
    <t>Осуществление областного государственного полномочия по определению перечня долж лиц органов местного самоуправ, уполномоч составлять протоколы об админ проавонар предусмотр отдельными законами Ирк области об администр ответственности</t>
  </si>
  <si>
    <t>Осуществление первичного воинского учета на территориях, где отсутствуют военные комиссариаты</t>
  </si>
  <si>
    <t>Осуществление отдельных областных государственных полномочий в сфере водоснабжения и водоотведения</t>
  </si>
  <si>
    <t>Дорожное хозяйство (Дорожные фонды)</t>
  </si>
  <si>
    <t xml:space="preserve">Другие общегосударственные  вопросы </t>
  </si>
  <si>
    <t>13</t>
  </si>
  <si>
    <t xml:space="preserve">       по кодам классификации доходов бюджета  </t>
  </si>
  <si>
    <t>Национальная  безопасность и правоохранительная деятельность</t>
  </si>
  <si>
    <t>Другие вопросы в области национальной  безопасности и правоохранительной деятельности</t>
  </si>
  <si>
    <t>182 1 06 06033 10 1000 110</t>
  </si>
  <si>
    <t>182 1 06 06033 10 0000 110</t>
  </si>
  <si>
    <t>Прочие межбюджетные трансферты, передаваемые бюджетам</t>
  </si>
  <si>
    <t>000 90 00 00 00 00 0000 000</t>
  </si>
  <si>
    <t>Источники внутреннего финансирования
 дефицитов  бюджета</t>
  </si>
  <si>
    <t>000 01 00 00 00 00 0000 000</t>
  </si>
  <si>
    <t>Кредиты кредитных организаций в валюте
 Российской Федерации</t>
  </si>
  <si>
    <t>000 01 02 00 00 00  0000 000</t>
  </si>
  <si>
    <t>Получение кредитов от кредитных организаций в валюте
 Российской Федерации</t>
  </si>
  <si>
    <t>000 01 02 00 00 00  0000 700</t>
  </si>
  <si>
    <t>Получение кредитов от кредитных организаций бюджетами сельских поселений в валюте Российской Федерации</t>
  </si>
  <si>
    <t>000 01 02 00 00 10  0000 710</t>
  </si>
  <si>
    <t xml:space="preserve">Изменение остатков средств </t>
  </si>
  <si>
    <t>000 01 00 00 00 00  0000 000</t>
  </si>
  <si>
    <t>Увеличение прочих остатков средств бюджета</t>
  </si>
  <si>
    <t>000  01 05 02 00 00 0000 500</t>
  </si>
  <si>
    <t>Увеличение прочих остатков денежных средств бюджетов   сельских поселений</t>
  </si>
  <si>
    <t>000 01 05 02 01 10 0000 510</t>
  </si>
  <si>
    <t>Уменьшение прочих остатков денежных средств бюджетов сельских поселений</t>
  </si>
  <si>
    <t>000 01 05 02 01 10 0000 610</t>
  </si>
  <si>
    <t>код 
строки</t>
  </si>
  <si>
    <t xml:space="preserve">               " Об исполнении бюджета муниципального</t>
  </si>
  <si>
    <t>сумма (руб)</t>
  </si>
  <si>
    <t>91 0 00 00000</t>
  </si>
  <si>
    <t>91 1 11 00000</t>
  </si>
  <si>
    <t>Расходы на выплаты по оплате труда работников ОМСУ</t>
  </si>
  <si>
    <t>91 1 11 90110</t>
  </si>
  <si>
    <t>Расходы на выплаты персоналу( государственных) муниципальных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</si>
  <si>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</si>
  <si>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работникаим государственных (муниципальных) органов</t>
  </si>
  <si>
    <t>129</t>
  </si>
  <si>
    <t>91 1 12 90110</t>
  </si>
  <si>
    <t>Закупка товаров, работ, услуг для обеспечения государственных (муниципальных) нужд</t>
  </si>
  <si>
    <t>91 1 12 90120</t>
  </si>
  <si>
    <t>Прочая закупка товаров, работ и услуг для обеспечения государственных (муниципальных) нужд</t>
  </si>
  <si>
    <t xml:space="preserve">Уплата прочих налогов, сборов </t>
  </si>
  <si>
    <t>853</t>
  </si>
  <si>
    <t xml:space="preserve">Резервный фонд </t>
  </si>
  <si>
    <t>Обеспечение непредвиденных расходов за счет резервного фонда</t>
  </si>
  <si>
    <t>91 1 13 90130</t>
  </si>
  <si>
    <t>Иные бюджетные ассигнования</t>
  </si>
  <si>
    <t>800</t>
  </si>
  <si>
    <t>Другие общегосударственные вопросы</t>
  </si>
  <si>
    <t>91 2 02 51180</t>
  </si>
  <si>
    <t>Национальная безопасность и правоохранительная деятельность</t>
  </si>
  <si>
    <t>91 2 01 73110</t>
  </si>
  <si>
    <t>100</t>
  </si>
  <si>
    <t>Расходы на выплату персоналу муниципальных органов</t>
  </si>
  <si>
    <t>91 1 07 90220</t>
  </si>
  <si>
    <t>Обеспечение досуговой деятельности</t>
  </si>
  <si>
    <t>91 7 10 00000</t>
  </si>
  <si>
    <t>Расходы на выплаты по оплате труда персоналу казенных учреждений</t>
  </si>
  <si>
    <t>91 7 10 90310</t>
  </si>
  <si>
    <t>Расходы на выплату персоналу в целях обеспечения выполнения функций гос.(мун) органами,казенными учреждениями, органами управления гос внебюджетными учреждениями</t>
  </si>
  <si>
    <t>Расходы на выплату персоналу казенных  учреждений</t>
  </si>
  <si>
    <t>110</t>
  </si>
  <si>
    <t>Фонд оплата труда 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</si>
  <si>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</si>
  <si>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91 7 10 90320</t>
  </si>
  <si>
    <t>Обеспечение библиотечной деятельности</t>
  </si>
  <si>
    <t>91 7 11 00000</t>
  </si>
  <si>
    <t>91 7 11 90310</t>
  </si>
  <si>
    <t>91 7 11 90320</t>
  </si>
  <si>
    <t xml:space="preserve">                от                          №  </t>
  </si>
  <si>
    <t xml:space="preserve">Дотации бюджетам поселений на поддержку мер по обеспечению сбалансированности бюджетов </t>
  </si>
  <si>
    <t xml:space="preserve">Уплата иных платежей </t>
  </si>
  <si>
    <t>91 2 06 73150</t>
  </si>
  <si>
    <t>Другие вопросы в области национальной экономики</t>
  </si>
  <si>
    <t>12</t>
  </si>
  <si>
    <t xml:space="preserve">Прведение спортивных  мероприятий </t>
  </si>
  <si>
    <t>Межбюджетные трансферты общего характера бюджетам субъектов Российской Федерации и муниципальных образований</t>
  </si>
  <si>
    <t>О0</t>
  </si>
  <si>
    <t>Межбюджетные трансферты из бюджетов сельских поселений бюджету муниципального района в соостветствии с заключенными соглашениями</t>
  </si>
  <si>
    <t>540</t>
  </si>
  <si>
    <t>182 1 01 02010 01 3000 110</t>
  </si>
  <si>
    <t>182 1 01 02010 01 4000 110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</si>
  <si>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</si>
  <si>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182 1 01 02020 01 1000 110</t>
  </si>
  <si>
    <t>182 1 01 02020 01 2000 110</t>
  </si>
  <si>
    <t>182 1 01 02020 01 3000 110</t>
  </si>
  <si>
    <t>182 1 01 02020 01 4000 110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</si>
  <si>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</si>
  <si>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182 1 01 02030 01 1000 110</t>
  </si>
  <si>
    <t>182 1 01 02030 01 3000 110</t>
  </si>
  <si>
    <t>182 1 01 02040 01 0000 110</t>
  </si>
  <si>
    <t>182 1 01 02040 01 1000 110</t>
  </si>
  <si>
    <t>182 1 01 02040 01 2000 110</t>
  </si>
  <si>
    <t>182 1 01 02040 01 3000 110</t>
  </si>
  <si>
    <t>182 1 05 03010 01 1000 110</t>
  </si>
  <si>
    <t>182 1 06 01030 10 3000 110</t>
  </si>
  <si>
    <t xml:space="preserve">Земельный налог, взимаемый  по ставкам устан.в соотв.с подпунктом 1 пункта 1 статьи 394 НК РФ и пременяемым к объектам налогообл., располож.в границах   поселений </t>
  </si>
  <si>
    <t>182 1 09 04053 10 0000 110</t>
  </si>
  <si>
    <t>Земельный налог (по обязательствам, возникшим  до 1 января 2006 года), мобилизуемый на территорях поселений</t>
  </si>
  <si>
    <t>182 1 09 04053 10 1000 110</t>
  </si>
  <si>
    <t>182 1 09 04053 10 2000 110</t>
  </si>
  <si>
    <t>182 1 09 04053 10 3000 110</t>
  </si>
  <si>
    <t>Доходы , получаемые в виде арендной либо иной платы за передачу в возмездное пользование государственного и муниципального имущества  (за искл.имущ.автономных учреждений, а также имущ.гос.и мун.унитарных предприятий, в том числе казенных)</t>
  </si>
  <si>
    <t>901 1 11 05013 10 0000 120</t>
  </si>
  <si>
    <t xml:space="preserve">Доходы , получаемые в виде арендной платы  за земли после разграничения государственной собственности  на землю, а также средства от продажи права на заключение договоров аренды указанных земельных участков </t>
  </si>
  <si>
    <t>Доходы , получаемые в виде арендной платы , а также средства от продажи права на заключение договоров аренды за земли, находящиеся в собственности поселений</t>
  </si>
  <si>
    <t>000 1 11 05030 00 0000 120</t>
  </si>
  <si>
    <t>Доходы от сдачи в аренду имущества , находящегося  в оперативном  управлении органов государственной власти, органов местного самоуправления , государственных внебюджетных фондови созданных ими учреждений</t>
  </si>
  <si>
    <t>Доходы от сдачи в аренду имущества , находящегося  в оперативном  управлении органов управления поселений  и созданных ими учреждений (за исключением имущества муниципальных автономных учреждений)</t>
  </si>
  <si>
    <t>Невыясненные поступления, зачисляемые в местный бюджет</t>
  </si>
  <si>
    <t>000 1 17 05000 00 0000 180</t>
  </si>
  <si>
    <t>000 2 00 00000 00 0000 000</t>
  </si>
  <si>
    <t>На актуализацию документов территориального планирования</t>
  </si>
  <si>
    <t>На проведение работ в отношении постановки на кадастровый учет границ населенных пунктов Ирк.обл.</t>
  </si>
  <si>
    <t>Дефицит (-), профицит (+)</t>
  </si>
  <si>
    <t xml:space="preserve">Иные закупки товаров, работ и услуг </t>
  </si>
  <si>
    <t xml:space="preserve">Прочая закупка товаров, работ и услуг </t>
  </si>
  <si>
    <t>Обеспечение проведения выборов и референдумов</t>
  </si>
  <si>
    <t>О7</t>
  </si>
  <si>
    <t>91 1 14 90140</t>
  </si>
  <si>
    <t>ООО ОО ОО</t>
  </si>
  <si>
    <t>Расходы на выплату персоналу в целях обеспечения выполнения функций гос органами, казенными учреждениями, органами управления гос внебюджетными учреждениями</t>
  </si>
  <si>
    <t>79 5 00 00000</t>
  </si>
  <si>
    <t>Иные пенсии, социальные доплаты к пенсиям</t>
  </si>
  <si>
    <t>91 8 09 90240</t>
  </si>
  <si>
    <t>Условно -утвержденные суммы</t>
  </si>
  <si>
    <t>Выборы главы муниципального образования</t>
  </si>
  <si>
    <t>Выборы депутатов муниципального образования</t>
  </si>
  <si>
    <t>91 1 15 90190</t>
  </si>
  <si>
    <t>Закупка товаров, работ, услуг</t>
  </si>
  <si>
    <t>Мероприятия в области строительства, архитектуры и градостроительства ( в т.ч.софинан.-17518,73)</t>
  </si>
  <si>
    <t>другие вопросы в области жкх</t>
  </si>
  <si>
    <t>обеспечение проведения выборов и референдумов</t>
  </si>
  <si>
    <t>Приложение №1</t>
  </si>
  <si>
    <t>182 1 01 02010 01 2100 110</t>
  </si>
  <si>
    <t>182 1 01 02030 01 2100 110</t>
  </si>
  <si>
    <t>182 1 01 02031 01 1000 110</t>
  </si>
  <si>
    <t>182 1 01 02030 01 4000 110</t>
  </si>
  <si>
    <t>182 1 01 02040 01 4000 110</t>
  </si>
  <si>
    <t>Налоги на товары (работы,услуги), реализуемые на территории РФ</t>
  </si>
  <si>
    <t>доходы от уплаты акцизов на дизельное топливо, подлежащее распределениюмежду бюджетами субъектов РФ местными бюджетами с учетом установленных дифференцированных нормативов отчислений в местные бюджетами</t>
  </si>
  <si>
    <t>доходы от уплаты акцизов на моторные масла для дизельных и (или) карбюраторных (инжекторных) двигателей, подлежащее распределениюмежду бюджетами субъектов РФ местными бюджетами с учетом установленных дифференцированных нормативов отчислений в местные бюджетами</t>
  </si>
  <si>
    <t>доходы от уплаты акцизов на автомобильный бензин, подлежащее распределениюмежду бюджетами субъектов РФ местными бюджетами с учетом установленных дифференцированных нормативов отчислений в местные бюджетами</t>
  </si>
  <si>
    <t>доходы от уплаты акцизов на прямогонный бензин, подлежащее распределениюмежду бюджетами субъектов РФ местными бюджетами с учетом установленных дифференцированных нормативов отчислений в местные бюджетами</t>
  </si>
  <si>
    <t>182 1 05 00000 00 0000 000</t>
  </si>
  <si>
    <t>182 1 05 03010 01 2100 110</t>
  </si>
  <si>
    <t>182 1 06 01030 10 2100 110</t>
  </si>
  <si>
    <t xml:space="preserve">182 1 06 01030 10 4000 110 </t>
  </si>
  <si>
    <t>182 1 06 06023 10 1000 110</t>
  </si>
  <si>
    <t>182 1 06 06023 10 2000 110</t>
  </si>
  <si>
    <t>182 1 09 04053 10 4000 110</t>
  </si>
  <si>
    <t>000 1 11 00000 00 0000 100</t>
  </si>
  <si>
    <t>901 1 11 05000 00 0000 120</t>
  </si>
  <si>
    <t>000 1 11 05020 00 0000 120</t>
  </si>
  <si>
    <t>000 1 11 05025 10 0000 120</t>
  </si>
  <si>
    <t>000 1 11 05035 10 0000 120</t>
  </si>
  <si>
    <t>182 1 06 06033 10 3000 110</t>
  </si>
  <si>
    <t>182 1 06 06033 10 2100 110</t>
  </si>
  <si>
    <t>182 1 06 06043 10 0000 110</t>
  </si>
  <si>
    <t>182 1 06 06043 10 1000 110</t>
  </si>
  <si>
    <t>182 1 06 06043 10 2100 110</t>
  </si>
  <si>
    <t>182 1 06 06043 10 4000 110</t>
  </si>
  <si>
    <t>038 1 11 00000 00 0000 000</t>
  </si>
  <si>
    <t>Доходы от использованияимущества, находящегося в государственной муниципальной собственности</t>
  </si>
  <si>
    <t>038 1 11 05000 00 0000 120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</si>
  <si>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</si>
  <si>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</si>
  <si>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</si>
  <si>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038 1 14 06000 00 0000 430</t>
  </si>
  <si>
    <t>Доходы от продажи земельных участков, находящихся в государственной и муниципальной собственности</t>
  </si>
  <si>
    <t>038 1 14 06025 10 0000 430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</si>
  <si>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</si>
  <si>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005 1 17 01050 00 0000 180</t>
  </si>
  <si>
    <t>000 117 01050 10 0000 180</t>
  </si>
  <si>
    <t>Прочие неналоговые доходы бюджетов сельских поселений</t>
  </si>
  <si>
    <t>005 2 08 05001 000000 180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</si>
  <si>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</si>
  <si>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005 2 02 00000 00 0000 000</t>
  </si>
  <si>
    <t>005 2 02 29999 10 0000 151</t>
  </si>
  <si>
    <t>народная инициатива</t>
  </si>
  <si>
    <t>дороги</t>
  </si>
  <si>
    <t xml:space="preserve">из них з/пл для  работников  культуры </t>
  </si>
  <si>
    <t>Субсидии бюджетам поселений на развитие культуры</t>
  </si>
  <si>
    <t xml:space="preserve">Субсидии бюджетам поселений на строительство , модернизацию ремонт и содержание автомобильных дорог </t>
  </si>
  <si>
    <t>Реализация мероприятий перечня проектов народных инициатив к 75-ю Иркутской области</t>
  </si>
  <si>
    <t>Подпрограмма подготовка объектов коммунальной инфраструктуры к отопительному сезону</t>
  </si>
  <si>
    <t>Субвенции 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ИО</t>
  </si>
  <si>
    <t>Прочие межбюджетные трансферты</t>
  </si>
  <si>
    <t xml:space="preserve">Прочие межбюджетные трансферты, передаваемые бюджетам поселений </t>
  </si>
  <si>
    <t xml:space="preserve">Исполнение бюджета </t>
  </si>
  <si>
    <t>Администрация муниципального образования "КОРСУКСКОЕ"</t>
  </si>
  <si>
    <t>О38</t>
  </si>
  <si>
    <t>Муниципальная целевая программа "Организация и проведение оплачиваемых временных работ в МО "Корсукское" на 2017-2019 г.г."</t>
  </si>
  <si>
    <t>78 5 01 90160</t>
  </si>
  <si>
    <t>79 5 02 90180</t>
  </si>
  <si>
    <t>Муниципальная целевая программа "Обеспечение пожарной безоасности в границах МО "Корсукское" на 2017-2019 г.г."</t>
  </si>
  <si>
    <t>79 5 02 90170</t>
  </si>
  <si>
    <t>91 3 14 90150</t>
  </si>
  <si>
    <t>000</t>
  </si>
  <si>
    <t>91 4 15 S2970</t>
  </si>
  <si>
    <t>мероприятия по благоустройству городских округов и поселений</t>
  </si>
  <si>
    <t>91 5 01 90180</t>
  </si>
  <si>
    <t>91 6 02 90190</t>
  </si>
  <si>
    <t>500</t>
  </si>
  <si>
    <t>91 4 15 90160</t>
  </si>
  <si>
    <t>ОО6</t>
  </si>
  <si>
    <t>91 7 10 S2370</t>
  </si>
  <si>
    <t>Всего по муниципальному образованию "Корсукское"</t>
  </si>
  <si>
    <t>Всего по муниципальному казенному учреждению 
Культурно-информационный центр МО "Корсукское"</t>
  </si>
  <si>
    <t>Источники финансирования</t>
  </si>
  <si>
    <t>Приложение № 2</t>
  </si>
  <si>
    <t>79 5 02 90190</t>
  </si>
  <si>
    <t>91 5 01 S2370</t>
  </si>
  <si>
    <t xml:space="preserve"> образования "Корсукское" за  2019г".</t>
  </si>
  <si>
    <t xml:space="preserve">                                                                                                                                           от _____2020   № ____</t>
  </si>
  <si>
    <t>Исполнение бюджета муниципального образования "Корсукское"  за  2019 год</t>
  </si>
  <si>
    <t xml:space="preserve"> МО "Корсукское"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</si>
  <si>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</si>
  <si>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</si>
  <si>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182 1 03 02231 01 0000 110</t>
  </si>
  <si>
    <t>182 1 03 02241 01 0000 110</t>
  </si>
  <si>
    <t>182 1 03 02251 01 0000 110</t>
  </si>
  <si>
    <t>182 1 03 02261 01 0000 110</t>
  </si>
  <si>
    <t>182 1 05 03010 01 3000 110</t>
  </si>
  <si>
    <t>182 1 05 03010 01 4000 110</t>
  </si>
  <si>
    <t>182 1 06 06033 10 4000 110</t>
  </si>
  <si>
    <t>Прочие безвозмездные поступления в бюджеты поселений</t>
  </si>
  <si>
    <t>000 1 17 05050 10 0000 180</t>
  </si>
  <si>
    <t>005 2 02 10000 00 0000 150</t>
  </si>
  <si>
    <t>005 2 02 15001 10 0000 150</t>
  </si>
  <si>
    <t>005 2 02 15000 00 0000 150</t>
  </si>
  <si>
    <t>005 2 02 15002 10 0000 150</t>
  </si>
  <si>
    <t>005 2 02 29999 10 0000 150</t>
  </si>
  <si>
    <t xml:space="preserve">Субсидии из областного бюджета в целях софинансирования </t>
  </si>
  <si>
    <t>Субсидии из областного бюджета в целях софинансирования</t>
  </si>
  <si>
    <t>000 2 02 03000 00 0000 150</t>
  </si>
  <si>
    <t>005 2 02 35118 10 0000 150</t>
  </si>
  <si>
    <t>005 2 02 30024 10 0000 150</t>
  </si>
  <si>
    <t>005 2 02 49999 10 0000 150</t>
  </si>
  <si>
    <t>005 2 08 05000 10 0000 150</t>
  </si>
  <si>
    <t xml:space="preserve">Перечисление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</si>
  <si>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ВСЕГО РАСХОДОВ</t>
  </si>
  <si>
    <t xml:space="preserve"> по ВЕДОМСТВЕННОЙ СТРУКТУРЕ РАСХОДОВ БЮДЖЕТА МУНИЦИПАЛЬНОГО ОБРАЗОВАНИЯ  "КОРСУКСКОЕ"  за 2019 г.</t>
  </si>
  <si>
    <t xml:space="preserve"> образования "Корсукское" за   2019 г ".</t>
  </si>
  <si>
    <t xml:space="preserve">от            2020 г. №______ </t>
  </si>
  <si>
    <t>Муниципальная целевая программа "Профилактика незаконного потребления наркотических средств на 2019-2022гг</t>
  </si>
  <si>
    <t>Проведение воспитательной пропагандисткой работы с населением поселения, направленной на предупреждение незаконного потребления наркотических средств на 2019-2022гг</t>
  </si>
  <si>
    <t xml:space="preserve">Муниципальная целевая программа "Профилактика безнадзорности и правонарушений несовершеннолетних на территории МО "Корсукское" на 2018-2023гг" </t>
  </si>
  <si>
    <t>09</t>
  </si>
  <si>
    <t>91 6 02 S2370</t>
  </si>
  <si>
    <t>Премии и гранты</t>
  </si>
  <si>
    <t>Премии и гранты. Прочие расходы.</t>
  </si>
  <si>
    <t xml:space="preserve">Прочая закупка товаров, работ и услуг (народная инициатива: Мероприятия по реализации проектов народных инициатив Текущий ремонт потолка в зрительном зале в МКУК "КИЦ"Корсукское" с. Корсук, ул. Трактовая, 7) </t>
  </si>
  <si>
    <t>Прочая закупка товаров, работ и услуг (народная инициатива: Мероприятия по реализации проектов народных инициатив Приобретение спортивных форм для спортивной команды МО "Корсукское")</t>
  </si>
  <si>
    <t>Прочая закупка товаров, работ и услуг (народная инициатива: Мероприятия по реализации проектов народных инициатив Приобретение насоса на водонапорную башню в д. Сагарук; Приобретение пиломатериалов для ограждения кладбищь в с. Корсук, д.Тотохон, д.Шохтой, д.Гушит)</t>
  </si>
  <si>
    <t xml:space="preserve"> муниципального образования "Корсукское" за  2019г."</t>
  </si>
  <si>
    <t xml:space="preserve">ИСПОЛНЕНИЕ  БЮДЖЕТНЫХ  АССИГНОВАНИЙ  за   2019 г. ПО РАЗДЕЛАМ,  ПОДРАЗДЕЛАМ </t>
  </si>
  <si>
    <t>03</t>
  </si>
  <si>
    <t xml:space="preserve">                                                                                                                       от                  2020    №  __</t>
  </si>
  <si>
    <t xml:space="preserve">дефицита  бюджета  по кодам классификации источников финансирования дефицита бюджета </t>
  </si>
  <si>
    <t xml:space="preserve">                                          к проекту Решения Думы " Об исполнении бюджета муниципального</t>
  </si>
  <si>
    <t>к проекту решения Думы</t>
  </si>
  <si>
    <t xml:space="preserve">       к  проекту Решения Думы " Об исполнении бюджета</t>
  </si>
  <si>
    <t>к проекту Решения Думы</t>
  </si>
  <si>
    <t xml:space="preserve"> образования "Корсукское" за  2020 г.</t>
  </si>
  <si>
    <t>муниципального образования "Корсукское" за 2020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</si>
</sst>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00000"/>
    <numFmt numFmtId="175" formatCode="[$-FC19]d\ mmmm\ yyyy\ &quot;г.&quot;"/>
    <numFmt numFmtId="176" formatCode="#,##0.0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9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2" fontId="7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8" fillId="0" borderId="12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4" xfId="0" applyFont="1" applyBorder="1" applyAlignment="1">
      <alignment/>
    </xf>
    <xf numFmtId="2" fontId="7" fillId="0" borderId="10" xfId="0" applyNumberFormat="1" applyFont="1" applyBorder="1" applyAlignment="1">
      <alignment horizontal="right"/>
    </xf>
    <xf numFmtId="49" fontId="1" fillId="0" borderId="13" xfId="0" applyNumberFormat="1" applyFont="1" applyFill="1" applyBorder="1" applyAlignment="1">
      <alignment horizontal="center"/>
    </xf>
    <xf numFmtId="0" fontId="1" fillId="0" borderId="15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2" xfId="0" applyFont="1" applyBorder="1" applyAlignment="1">
      <alignment wrapText="1"/>
    </xf>
    <xf numFmtId="49" fontId="4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8" fillId="0" borderId="13" xfId="0" applyNumberFormat="1" applyFont="1" applyBorder="1" applyAlignment="1">
      <alignment horizontal="center"/>
    </xf>
    <xf numFmtId="0" fontId="7" fillId="0" borderId="11" xfId="0" applyFont="1" applyBorder="1" applyAlignment="1">
      <alignment wrapText="1"/>
    </xf>
    <xf numFmtId="2" fontId="9" fillId="0" borderId="11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0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7" fillId="0" borderId="17" xfId="0" applyFont="1" applyBorder="1" applyAlignment="1">
      <alignment wrapText="1"/>
    </xf>
    <xf numFmtId="0" fontId="7" fillId="0" borderId="17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2" fontId="7" fillId="0" borderId="17" xfId="0" applyNumberFormat="1" applyFont="1" applyBorder="1" applyAlignment="1">
      <alignment/>
    </xf>
    <xf numFmtId="0" fontId="7" fillId="0" borderId="11" xfId="0" applyFont="1" applyBorder="1" applyAlignment="1">
      <alignment horizontal="left" wrapText="1"/>
    </xf>
    <xf numFmtId="2" fontId="1" fillId="0" borderId="17" xfId="0" applyNumberFormat="1" applyFont="1" applyBorder="1" applyAlignment="1">
      <alignment/>
    </xf>
    <xf numFmtId="49" fontId="7" fillId="0" borderId="11" xfId="0" applyNumberFormat="1" applyFont="1" applyBorder="1" applyAlignment="1">
      <alignment wrapText="1"/>
    </xf>
    <xf numFmtId="0" fontId="7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2" fontId="7" fillId="0" borderId="11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9" fontId="12" fillId="33" borderId="10" xfId="0" applyNumberFormat="1" applyFont="1" applyFill="1" applyBorder="1" applyAlignment="1">
      <alignment/>
    </xf>
    <xf numFmtId="49" fontId="12" fillId="33" borderId="10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 horizontal="right"/>
    </xf>
    <xf numFmtId="49" fontId="12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 horizontal="right"/>
    </xf>
    <xf numFmtId="181" fontId="12" fillId="0" borderId="10" xfId="57" applyNumberFormat="1" applyFont="1" applyBorder="1" applyAlignment="1">
      <alignment horizontal="right"/>
    </xf>
    <xf numFmtId="0" fontId="15" fillId="0" borderId="10" xfId="0" applyFont="1" applyBorder="1" applyAlignment="1">
      <alignment horizontal="left"/>
    </xf>
    <xf numFmtId="4" fontId="13" fillId="0" borderId="10" xfId="0" applyNumberFormat="1" applyFont="1" applyBorder="1" applyAlignment="1">
      <alignment horizontal="right"/>
    </xf>
    <xf numFmtId="181" fontId="13" fillId="0" borderId="10" xfId="57" applyNumberFormat="1" applyFont="1" applyBorder="1" applyAlignment="1">
      <alignment horizontal="right"/>
    </xf>
    <xf numFmtId="49" fontId="15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justify" vertical="top"/>
    </xf>
    <xf numFmtId="4" fontId="13" fillId="0" borderId="10" xfId="0" applyNumberFormat="1" applyFont="1" applyFill="1" applyBorder="1" applyAlignment="1">
      <alignment horizontal="right"/>
    </xf>
    <xf numFmtId="4" fontId="13" fillId="34" borderId="10" xfId="0" applyNumberFormat="1" applyFont="1" applyFill="1" applyBorder="1" applyAlignment="1">
      <alignment horizontal="right"/>
    </xf>
    <xf numFmtId="0" fontId="15" fillId="0" borderId="10" xfId="0" applyFont="1" applyBorder="1" applyAlignment="1">
      <alignment horizontal="justify" vertical="top"/>
    </xf>
    <xf numFmtId="4" fontId="15" fillId="0" borderId="10" xfId="0" applyNumberFormat="1" applyFont="1" applyBorder="1" applyAlignment="1">
      <alignment horizontal="right"/>
    </xf>
    <xf numFmtId="4" fontId="56" fillId="34" borderId="10" xfId="0" applyNumberFormat="1" applyFont="1" applyFill="1" applyBorder="1" applyAlignment="1">
      <alignment horizontal="right"/>
    </xf>
    <xf numFmtId="0" fontId="15" fillId="0" borderId="10" xfId="0" applyFont="1" applyBorder="1" applyAlignment="1">
      <alignment horizontal="left" wrapText="1"/>
    </xf>
    <xf numFmtId="4" fontId="15" fillId="34" borderId="10" xfId="0" applyNumberFormat="1" applyFont="1" applyFill="1" applyBorder="1" applyAlignment="1">
      <alignment horizontal="right"/>
    </xf>
    <xf numFmtId="0" fontId="13" fillId="0" borderId="0" xfId="0" applyFont="1" applyAlignment="1">
      <alignment wrapText="1"/>
    </xf>
    <xf numFmtId="0" fontId="15" fillId="0" borderId="10" xfId="0" applyFont="1" applyBorder="1" applyAlignment="1">
      <alignment wrapText="1"/>
    </xf>
    <xf numFmtId="0" fontId="13" fillId="0" borderId="10" xfId="0" applyFont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right"/>
    </xf>
    <xf numFmtId="4" fontId="12" fillId="34" borderId="10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4" fontId="57" fillId="6" borderId="10" xfId="0" applyNumberFormat="1" applyFont="1" applyFill="1" applyBorder="1" applyAlignment="1">
      <alignment horizontal="right"/>
    </xf>
    <xf numFmtId="0" fontId="17" fillId="0" borderId="10" xfId="0" applyFont="1" applyBorder="1" applyAlignment="1">
      <alignment horizontal="left"/>
    </xf>
    <xf numFmtId="0" fontId="12" fillId="0" borderId="10" xfId="0" applyFont="1" applyBorder="1" applyAlignment="1">
      <alignment wrapText="1"/>
    </xf>
    <xf numFmtId="4" fontId="58" fillId="34" borderId="10" xfId="0" applyNumberFormat="1" applyFont="1" applyFill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49" fontId="17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wrapText="1"/>
    </xf>
    <xf numFmtId="0" fontId="15" fillId="0" borderId="10" xfId="0" applyFont="1" applyBorder="1" applyAlignment="1">
      <alignment/>
    </xf>
    <xf numFmtId="181" fontId="15" fillId="0" borderId="10" xfId="57" applyNumberFormat="1" applyFont="1" applyBorder="1" applyAlignment="1">
      <alignment horizontal="right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wrapText="1"/>
    </xf>
    <xf numFmtId="4" fontId="57" fillId="34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/>
    </xf>
    <xf numFmtId="0" fontId="18" fillId="0" borderId="0" xfId="0" applyFont="1" applyAlignment="1">
      <alignment horizontal="center" vertical="top" wrapText="1"/>
    </xf>
    <xf numFmtId="0" fontId="14" fillId="34" borderId="10" xfId="0" applyFont="1" applyFill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/>
    </xf>
    <xf numFmtId="0" fontId="15" fillId="34" borderId="10" xfId="0" applyFont="1" applyFill="1" applyBorder="1" applyAlignment="1">
      <alignment horizontal="left" wrapText="1"/>
    </xf>
    <xf numFmtId="4" fontId="13" fillId="13" borderId="10" xfId="0" applyNumberFormat="1" applyFont="1" applyFill="1" applyBorder="1" applyAlignment="1">
      <alignment horizontal="right"/>
    </xf>
    <xf numFmtId="0" fontId="15" fillId="0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 horizontal="left" wrapText="1"/>
    </xf>
    <xf numFmtId="49" fontId="13" fillId="35" borderId="10" xfId="0" applyNumberFormat="1" applyFont="1" applyFill="1" applyBorder="1" applyAlignment="1">
      <alignment wrapText="1"/>
    </xf>
    <xf numFmtId="181" fontId="13" fillId="35" borderId="10" xfId="57" applyNumberFormat="1" applyFont="1" applyFill="1" applyBorder="1" applyAlignment="1">
      <alignment horizontal="right"/>
    </xf>
    <xf numFmtId="0" fontId="12" fillId="33" borderId="10" xfId="0" applyFont="1" applyFill="1" applyBorder="1" applyAlignment="1">
      <alignment horizontal="left"/>
    </xf>
    <xf numFmtId="4" fontId="12" fillId="6" borderId="10" xfId="0" applyNumberFormat="1" applyFont="1" applyFill="1" applyBorder="1" applyAlignment="1">
      <alignment horizontal="right"/>
    </xf>
    <xf numFmtId="0" fontId="13" fillId="0" borderId="10" xfId="0" applyFont="1" applyBorder="1" applyAlignment="1">
      <alignment/>
    </xf>
    <xf numFmtId="181" fontId="17" fillId="0" borderId="10" xfId="57" applyNumberFormat="1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10" fontId="12" fillId="33" borderId="10" xfId="57" applyNumberFormat="1" applyFont="1" applyFill="1" applyBorder="1" applyAlignment="1">
      <alignment horizontal="right"/>
    </xf>
    <xf numFmtId="10" fontId="12" fillId="0" borderId="10" xfId="57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35" borderId="18" xfId="0" applyFont="1" applyFill="1" applyBorder="1" applyAlignment="1">
      <alignment horizontal="center"/>
    </xf>
    <xf numFmtId="0" fontId="13" fillId="35" borderId="15" xfId="0" applyFont="1" applyFill="1" applyBorder="1" applyAlignment="1">
      <alignment horizontal="center"/>
    </xf>
    <xf numFmtId="0" fontId="13" fillId="35" borderId="14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3\Desktop\&#1074;%20&#1088;&#1072;&#1073;&#1086;&#1090;&#1077;%20&#1088;&#1072;&#1079;&#1085;&#1086;&#1077;\&#1086;&#1090;&#1095;&#1077;&#1090;&#1099;%20&#1085;&#1072;%201%20&#1095;&#1080;&#1089;&#1083;&#1086;%20&#1048;&#1048;\&#1085;&#1072;%201%20&#1095;&#1080;&#1089;&#1083;&#1086;%202020%20&#1075;&#1086;&#1076;\&#1040;&#1085;&#1072;&#1083;&#1080;&#1079;%20&#1080;&#1089;&#1087;&#1086;&#1083;&#1085;&#1077;&#1085;&#1080;&#1103;%20&#1073;&#1102;&#1076;&#1078;&#1077;&#1090;&#1072;%20&#1085;&#1072;%201%20&#1095;&#1080;&#1089;&#1083;&#1086;%202019%20&#1075;&#1086;&#1076;%20&#1048;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18"/>
      <sheetName val="01.01.18 уточн."/>
      <sheetName val="01.02.18"/>
      <sheetName val="01.03.18"/>
      <sheetName val="01.03.18 с нар.иниц."/>
      <sheetName val="01.04.18"/>
      <sheetName val="01.05.18"/>
      <sheetName val="01.06.18"/>
      <sheetName val="01.07.18"/>
      <sheetName val="01.08.18"/>
      <sheetName val="расчет на 01.08."/>
      <sheetName val="01.09.18"/>
      <sheetName val="01.11.18"/>
      <sheetName val="расчет потреб.2.10.18"/>
      <sheetName val="01.10.18"/>
      <sheetName val="01.12.18 "/>
      <sheetName val="01.02.19"/>
      <sheetName val="01.03.19"/>
      <sheetName val="01.04.19"/>
      <sheetName val="01.04.19потребность"/>
      <sheetName val="01.05.19"/>
      <sheetName val="расчет потребн. КИЦ"/>
      <sheetName val="01.06.19"/>
      <sheetName val="01.07.19"/>
      <sheetName val="01.08.19"/>
      <sheetName val="01.09.19"/>
      <sheetName val="элэнергия"/>
      <sheetName val="01.10.19"/>
      <sheetName val="01.10.19 потребность"/>
      <sheetName val="потребность 2019"/>
      <sheetName val="01.11.19 "/>
      <sheetName val="01.12.19"/>
      <sheetName val="потребность 2020,2021,2022"/>
      <sheetName val="01.01.20 расчет "/>
      <sheetName val="Лист1"/>
      <sheetName val="01.01.20 окончательный"/>
      <sheetName val="2020 начало"/>
    </sheetNames>
    <sheetDataSet>
      <sheetData sheetId="35">
        <row r="5">
          <cell r="H5">
            <v>11479374.63868</v>
          </cell>
          <cell r="I5">
            <v>9574686.209999999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3"/>
  <sheetViews>
    <sheetView zoomScalePageLayoutView="0" workbookViewId="0" topLeftCell="A96">
      <selection activeCell="G1" sqref="G1:G16384"/>
    </sheetView>
  </sheetViews>
  <sheetFormatPr defaultColWidth="9.00390625" defaultRowHeight="12.75"/>
  <cols>
    <col min="1" max="1" width="28.75390625" style="0" customWidth="1"/>
    <col min="2" max="2" width="56.25390625" style="0" customWidth="1"/>
    <col min="3" max="3" width="14.75390625" style="0" customWidth="1"/>
    <col min="4" max="4" width="14.125" style="0" customWidth="1"/>
    <col min="5" max="5" width="9.25390625" style="0" customWidth="1"/>
  </cols>
  <sheetData>
    <row r="1" spans="1:5" ht="12.75">
      <c r="A1" s="188" t="s">
        <v>278</v>
      </c>
      <c r="B1" s="188"/>
      <c r="C1" s="188"/>
      <c r="D1" s="188"/>
      <c r="E1" s="188"/>
    </row>
    <row r="2" spans="1:5" ht="12.75">
      <c r="A2" s="35"/>
      <c r="B2" s="188" t="s">
        <v>405</v>
      </c>
      <c r="C2" s="188"/>
      <c r="D2" s="188"/>
      <c r="E2" s="188"/>
    </row>
    <row r="3" spans="1:5" ht="12.75">
      <c r="A3" s="35"/>
      <c r="B3" s="188" t="s">
        <v>358</v>
      </c>
      <c r="C3" s="188"/>
      <c r="D3" s="188"/>
      <c r="E3" s="188"/>
    </row>
    <row r="4" spans="1:5" ht="12.75">
      <c r="A4" s="107"/>
      <c r="B4" s="188" t="s">
        <v>359</v>
      </c>
      <c r="C4" s="188"/>
      <c r="D4" s="188"/>
      <c r="E4" s="188"/>
    </row>
    <row r="5" spans="1:5" ht="12.75">
      <c r="A5" s="107"/>
      <c r="B5" s="35"/>
      <c r="C5" s="35"/>
      <c r="D5" s="35"/>
      <c r="E5" s="35"/>
    </row>
    <row r="6" spans="1:5" ht="15.75">
      <c r="A6" s="189" t="s">
        <v>360</v>
      </c>
      <c r="B6" s="189"/>
      <c r="C6" s="189"/>
      <c r="D6" s="189"/>
      <c r="E6" s="189"/>
    </row>
    <row r="7" spans="1:5" ht="15.75">
      <c r="A7" s="189" t="s">
        <v>148</v>
      </c>
      <c r="B7" s="189"/>
      <c r="C7" s="189"/>
      <c r="D7" s="189"/>
      <c r="E7" s="189"/>
    </row>
    <row r="8" spans="1:5" ht="12.75">
      <c r="A8" s="3"/>
      <c r="B8" s="3"/>
      <c r="C8" s="3"/>
      <c r="D8" s="3"/>
      <c r="E8" s="3" t="s">
        <v>68</v>
      </c>
    </row>
    <row r="9" ht="5.25" customHeight="1"/>
    <row r="10" spans="1:5" ht="15.75">
      <c r="A10" s="190" t="s">
        <v>103</v>
      </c>
      <c r="B10" s="190" t="s">
        <v>104</v>
      </c>
      <c r="C10" s="192" t="s">
        <v>361</v>
      </c>
      <c r="D10" s="193"/>
      <c r="E10" s="194"/>
    </row>
    <row r="11" spans="1:5" ht="15.75">
      <c r="A11" s="191"/>
      <c r="B11" s="191"/>
      <c r="C11" s="110" t="s">
        <v>105</v>
      </c>
      <c r="D11" s="110" t="s">
        <v>106</v>
      </c>
      <c r="E11" s="111" t="s">
        <v>107</v>
      </c>
    </row>
    <row r="12" spans="1:5" ht="15.75">
      <c r="A12" s="112" t="s">
        <v>69</v>
      </c>
      <c r="B12" s="113" t="s">
        <v>70</v>
      </c>
      <c r="C12" s="114">
        <f>C13+C47+C37+C79+C84+C42+C83+C87</f>
        <v>1736608.6800000002</v>
      </c>
      <c r="D12" s="114">
        <f>D13+D47+D37+D79+D84+D42+D83+D87</f>
        <v>1684012.92</v>
      </c>
      <c r="E12" s="186">
        <f>D12/C12</f>
        <v>0.969713522334807</v>
      </c>
    </row>
    <row r="13" spans="1:5" ht="15.75">
      <c r="A13" s="115" t="s">
        <v>108</v>
      </c>
      <c r="B13" s="116" t="s">
        <v>109</v>
      </c>
      <c r="C13" s="117">
        <f>C15</f>
        <v>298358.61</v>
      </c>
      <c r="D13" s="117">
        <f>D15</f>
        <v>238685.25000000003</v>
      </c>
      <c r="E13" s="118">
        <f>D13/C13</f>
        <v>0.7999945099623572</v>
      </c>
    </row>
    <row r="14" spans="1:5" ht="15.75">
      <c r="A14" s="119" t="s">
        <v>110</v>
      </c>
      <c r="B14" s="119" t="s">
        <v>111</v>
      </c>
      <c r="C14" s="120"/>
      <c r="D14" s="120"/>
      <c r="E14" s="121"/>
    </row>
    <row r="15" spans="1:5" ht="15.75">
      <c r="A15" s="119" t="s">
        <v>71</v>
      </c>
      <c r="B15" s="122" t="s">
        <v>112</v>
      </c>
      <c r="C15" s="120">
        <f>C16+C21+C32+C26</f>
        <v>298358.61</v>
      </c>
      <c r="D15" s="120">
        <f>D16+D26+D21+D32</f>
        <v>238685.25000000003</v>
      </c>
      <c r="E15" s="121">
        <f>D15/C15</f>
        <v>0.7999945099623572</v>
      </c>
    </row>
    <row r="16" spans="1:5" ht="84" customHeight="1">
      <c r="A16" s="123" t="s">
        <v>113</v>
      </c>
      <c r="B16" s="124" t="s">
        <v>362</v>
      </c>
      <c r="C16" s="125">
        <f>220000+15000-162.3+65520.91-2000-4300</f>
        <v>294058.61</v>
      </c>
      <c r="D16" s="126">
        <f>D17+D18+D19+D20+D32</f>
        <v>234012.80000000002</v>
      </c>
      <c r="E16" s="121">
        <f>D16/C16</f>
        <v>0.7958032584048467</v>
      </c>
    </row>
    <row r="17" spans="1:5" ht="15.75">
      <c r="A17" s="119" t="s">
        <v>114</v>
      </c>
      <c r="B17" s="127"/>
      <c r="C17" s="128"/>
      <c r="D17" s="129">
        <f>174455.77+20.92+3193.82+1521.77+14899.92+602+580.65+182+81.9+66.72+82.11+20.92+182+1868.19+15592.05+340.13+19.39+337.54+81.9+597.66+215.95+133.62+200.14+343.98+15369.62+2693.46</f>
        <v>233684.13000000003</v>
      </c>
      <c r="E17" s="121"/>
    </row>
    <row r="18" spans="1:5" ht="15.75">
      <c r="A18" s="130" t="s">
        <v>279</v>
      </c>
      <c r="B18" s="127"/>
      <c r="C18" s="128"/>
      <c r="D18" s="131">
        <f>(207.75+17.5)+1.78-0.01+10.09+6.81+12.39+3.52</f>
        <v>259.83</v>
      </c>
      <c r="E18" s="121"/>
    </row>
    <row r="19" spans="1:5" ht="15.75">
      <c r="A19" s="130" t="s">
        <v>225</v>
      </c>
      <c r="B19" s="127"/>
      <c r="C19" s="128"/>
      <c r="D19" s="131">
        <f>27.66+13.86+7.87+4.96+0.02+14.47</f>
        <v>68.84</v>
      </c>
      <c r="E19" s="121"/>
    </row>
    <row r="20" spans="1:5" ht="15.75">
      <c r="A20" s="130" t="s">
        <v>226</v>
      </c>
      <c r="B20" s="127"/>
      <c r="C20" s="128"/>
      <c r="D20" s="131">
        <f>52.83-52.83+3.52-3.52</f>
        <v>0</v>
      </c>
      <c r="E20" s="121"/>
    </row>
    <row r="21" spans="1:5" ht="89.25" customHeight="1" hidden="1">
      <c r="A21" s="123" t="s">
        <v>72</v>
      </c>
      <c r="B21" s="132" t="s">
        <v>227</v>
      </c>
      <c r="C21" s="126">
        <f>C22</f>
        <v>0</v>
      </c>
      <c r="D21" s="126">
        <f>D22+D23+D24+D25</f>
        <v>328.44</v>
      </c>
      <c r="E21" s="121"/>
    </row>
    <row r="22" spans="1:5" ht="12.75" customHeight="1" hidden="1">
      <c r="A22" s="119" t="s">
        <v>228</v>
      </c>
      <c r="B22" s="133"/>
      <c r="C22" s="128"/>
      <c r="D22" s="131">
        <v>328.44</v>
      </c>
      <c r="E22" s="121"/>
    </row>
    <row r="23" spans="1:5" ht="12.75" customHeight="1" hidden="1">
      <c r="A23" s="119" t="s">
        <v>229</v>
      </c>
      <c r="B23" s="133"/>
      <c r="C23" s="128"/>
      <c r="D23" s="131"/>
      <c r="E23" s="121"/>
    </row>
    <row r="24" spans="1:5" ht="12.75" customHeight="1" hidden="1">
      <c r="A24" s="119" t="s">
        <v>230</v>
      </c>
      <c r="B24" s="133"/>
      <c r="C24" s="128"/>
      <c r="D24" s="129"/>
      <c r="E24" s="121"/>
    </row>
    <row r="25" spans="1:5" ht="12.75" customHeight="1" hidden="1">
      <c r="A25" s="119" t="s">
        <v>231</v>
      </c>
      <c r="B25" s="133"/>
      <c r="C25" s="128">
        <v>0</v>
      </c>
      <c r="D25" s="131">
        <v>0</v>
      </c>
      <c r="E25" s="121"/>
    </row>
    <row r="26" spans="1:5" ht="63">
      <c r="A26" s="119" t="s">
        <v>115</v>
      </c>
      <c r="B26" s="124" t="s">
        <v>232</v>
      </c>
      <c r="C26" s="120">
        <f>C27+C28+C29+C31</f>
        <v>4300</v>
      </c>
      <c r="D26" s="126">
        <f>D27+D29+D28</f>
        <v>4344.01</v>
      </c>
      <c r="E26" s="121">
        <f>D26/C26</f>
        <v>1.0102348837209303</v>
      </c>
    </row>
    <row r="27" spans="1:5" ht="15.75">
      <c r="A27" s="119" t="s">
        <v>233</v>
      </c>
      <c r="B27" s="124"/>
      <c r="C27" s="131">
        <v>4300</v>
      </c>
      <c r="D27" s="129">
        <f>4095+9.1+54.6+76.58+66.36</f>
        <v>4301.64</v>
      </c>
      <c r="E27" s="121"/>
    </row>
    <row r="28" spans="1:5" ht="15.75">
      <c r="A28" s="119" t="s">
        <v>280</v>
      </c>
      <c r="B28" s="124"/>
      <c r="C28" s="131"/>
      <c r="D28" s="129">
        <f>0.41+0.28+6.67+0.01</f>
        <v>7.369999999999999</v>
      </c>
      <c r="E28" s="121"/>
    </row>
    <row r="29" spans="1:5" ht="15.75">
      <c r="A29" s="119" t="s">
        <v>234</v>
      </c>
      <c r="B29" s="124"/>
      <c r="C29" s="131"/>
      <c r="D29" s="131">
        <v>35</v>
      </c>
      <c r="E29" s="121"/>
    </row>
    <row r="30" spans="1:5" ht="12.75" customHeight="1" hidden="1">
      <c r="A30" s="119" t="s">
        <v>281</v>
      </c>
      <c r="B30" s="124"/>
      <c r="C30" s="128"/>
      <c r="D30" s="131"/>
      <c r="E30" s="121"/>
    </row>
    <row r="31" spans="1:5" ht="12.75" customHeight="1" hidden="1">
      <c r="A31" s="119" t="s">
        <v>282</v>
      </c>
      <c r="B31" s="124"/>
      <c r="C31" s="128"/>
      <c r="D31" s="131"/>
      <c r="E31" s="121"/>
    </row>
    <row r="32" spans="1:5" ht="79.5" customHeight="1" hidden="1">
      <c r="A32" s="130" t="s">
        <v>235</v>
      </c>
      <c r="B32" s="134" t="s">
        <v>363</v>
      </c>
      <c r="C32" s="120">
        <f>C33+C34+C35+C36</f>
        <v>0</v>
      </c>
      <c r="D32" s="126">
        <f>D33+D34+D35+D36</f>
        <v>0</v>
      </c>
      <c r="E32" s="121" t="e">
        <f>D32/C32</f>
        <v>#DIV/0!</v>
      </c>
    </row>
    <row r="33" spans="1:5" ht="12.75" customHeight="1" hidden="1">
      <c r="A33" s="119" t="s">
        <v>236</v>
      </c>
      <c r="B33" s="134"/>
      <c r="C33" s="128"/>
      <c r="D33" s="129"/>
      <c r="E33" s="121"/>
    </row>
    <row r="34" spans="1:5" ht="12.75" customHeight="1" hidden="1">
      <c r="A34" s="119" t="s">
        <v>237</v>
      </c>
      <c r="B34" s="134"/>
      <c r="C34" s="128"/>
      <c r="D34" s="131"/>
      <c r="E34" s="121"/>
    </row>
    <row r="35" spans="1:5" ht="12.75" customHeight="1" hidden="1">
      <c r="A35" s="119" t="s">
        <v>238</v>
      </c>
      <c r="B35" s="134"/>
      <c r="C35" s="128"/>
      <c r="D35" s="131"/>
      <c r="E35" s="121"/>
    </row>
    <row r="36" spans="1:5" ht="12.75" customHeight="1" hidden="1">
      <c r="A36" s="119" t="s">
        <v>283</v>
      </c>
      <c r="B36" s="134"/>
      <c r="C36" s="128"/>
      <c r="D36" s="131"/>
      <c r="E36" s="121"/>
    </row>
    <row r="37" spans="1:5" ht="15.75">
      <c r="A37" s="135"/>
      <c r="B37" s="136" t="s">
        <v>284</v>
      </c>
      <c r="C37" s="137">
        <f>C38+C39+C40+C41</f>
        <v>877250.0700000001</v>
      </c>
      <c r="D37" s="138">
        <f>SUM(D38:D41)</f>
        <v>877979.4500000001</v>
      </c>
      <c r="E37" s="121">
        <f>D37/C37</f>
        <v>1.0008314390901103</v>
      </c>
    </row>
    <row r="38" spans="1:5" ht="78.75">
      <c r="A38" s="139" t="s">
        <v>364</v>
      </c>
      <c r="B38" s="140" t="s">
        <v>285</v>
      </c>
      <c r="C38" s="125">
        <f>403516.94-32385.86+28501.1</f>
        <v>399632.18</v>
      </c>
      <c r="D38" s="141">
        <f>330359.82+1.23+3.7-0.26+1.13+0.03+5.13+4456.48+31779.57+0.3+2.16+11.28+3.42+0.54+0.05+0.96+3.07+0.86+680.32+0.29+3821+28501.1-0.54+2.43+7.39</f>
        <v>399641.45999999996</v>
      </c>
      <c r="E38" s="121"/>
    </row>
    <row r="39" spans="1:5" ht="94.5">
      <c r="A39" s="139" t="s">
        <v>365</v>
      </c>
      <c r="B39" s="140" t="s">
        <v>286</v>
      </c>
      <c r="C39" s="125">
        <f>2741.91+33.3+162.39</f>
        <v>2937.6</v>
      </c>
      <c r="D39" s="141">
        <f>2470+1.39+0.02+0.74-1.51-0.91+1.49+0.53+0.22+16.46+65.25+145.93+0.06+1.23+1.48+0.01-3.07+16.41+0.9-11.83+3.22+67.19+162.39-0.27+0.15</f>
        <v>2937.479999999999</v>
      </c>
      <c r="E39" s="121"/>
    </row>
    <row r="40" spans="1:5" ht="78.75">
      <c r="A40" s="139" t="s">
        <v>366</v>
      </c>
      <c r="B40" s="140" t="s">
        <v>287</v>
      </c>
      <c r="C40" s="125">
        <f>532114.31+1808.02</f>
        <v>533922.3300000001</v>
      </c>
      <c r="D40" s="141">
        <f>449164.91+3.02-7.17-0.74-1.6+0.17+0.01+1.73+31.54+161.28+3191.86+39949.06+23.83+0.15-0.02-0.02+0.78+0.51+9.6+268.74+60.31+2934.77+38129.61</f>
        <v>533922.3300000001</v>
      </c>
      <c r="E40" s="121"/>
    </row>
    <row r="41" spans="1:5" ht="78.75">
      <c r="A41" s="139" t="s">
        <v>367</v>
      </c>
      <c r="B41" s="140" t="s">
        <v>288</v>
      </c>
      <c r="C41" s="120">
        <f>-57392.84+-577.01-1272.19</f>
        <v>-59242.04</v>
      </c>
      <c r="D41" s="141">
        <f>-53034.71-1.39-4.25-3.7+2757.94+3.11-0.39-0.01-3.22-31.54-0.56-0.22-182.87-1490.49-3534.65+314.45-25.99-11.49-4.63-0.54-1.46-0.84-0.96-16.41-1.46-9.6-937.23-63.79-1682.95-1272.19+720.22</f>
        <v>-58521.81999999999</v>
      </c>
      <c r="E41" s="121"/>
    </row>
    <row r="42" spans="1:5" ht="15.75">
      <c r="A42" s="142" t="s">
        <v>289</v>
      </c>
      <c r="B42" s="143" t="s">
        <v>73</v>
      </c>
      <c r="C42" s="117">
        <f>C43+C45</f>
        <v>50000</v>
      </c>
      <c r="D42" s="144">
        <f>D43+D45+D44+D46</f>
        <v>50329.49999999999</v>
      </c>
      <c r="E42" s="121">
        <f>D42/C42</f>
        <v>1.0065899999999999</v>
      </c>
    </row>
    <row r="43" spans="1:5" ht="15.75">
      <c r="A43" s="145" t="s">
        <v>239</v>
      </c>
      <c r="B43" s="134"/>
      <c r="C43" s="128">
        <v>50000</v>
      </c>
      <c r="D43" s="131">
        <f>44446.78+1771+500+1000+2130</f>
        <v>49847.78</v>
      </c>
      <c r="E43" s="121"/>
    </row>
    <row r="44" spans="1:5" ht="15.75">
      <c r="A44" s="145" t="s">
        <v>368</v>
      </c>
      <c r="B44" s="134"/>
      <c r="C44" s="128"/>
      <c r="D44" s="131">
        <f>4.2</f>
        <v>4.2</v>
      </c>
      <c r="E44" s="121"/>
    </row>
    <row r="45" spans="1:5" ht="15.75">
      <c r="A45" s="145" t="s">
        <v>290</v>
      </c>
      <c r="B45" s="134"/>
      <c r="C45" s="128"/>
      <c r="D45" s="131">
        <f>257.5+69+0.02+150+1</f>
        <v>477.52</v>
      </c>
      <c r="E45" s="121"/>
    </row>
    <row r="46" spans="1:5" ht="15.75">
      <c r="A46" s="145" t="s">
        <v>369</v>
      </c>
      <c r="B46" s="134"/>
      <c r="C46" s="128"/>
      <c r="D46" s="131">
        <f>150-150</f>
        <v>0</v>
      </c>
      <c r="E46" s="121"/>
    </row>
    <row r="47" spans="1:5" ht="15.75">
      <c r="A47" s="146" t="s">
        <v>74</v>
      </c>
      <c r="B47" s="147" t="s">
        <v>116</v>
      </c>
      <c r="C47" s="117">
        <f>C48+C54</f>
        <v>441000</v>
      </c>
      <c r="D47" s="138">
        <f>D48+D54</f>
        <v>447018.72</v>
      </c>
      <c r="E47" s="118">
        <f>D47/C47</f>
        <v>1.0136478911564626</v>
      </c>
    </row>
    <row r="48" spans="1:5" ht="15.75">
      <c r="A48" s="145" t="s">
        <v>117</v>
      </c>
      <c r="B48" s="148" t="s">
        <v>118</v>
      </c>
      <c r="C48" s="120">
        <f>C49</f>
        <v>40000</v>
      </c>
      <c r="D48" s="126">
        <f>D49</f>
        <v>40745.97</v>
      </c>
      <c r="E48" s="121">
        <f>D48/C48</f>
        <v>1.01864925</v>
      </c>
    </row>
    <row r="49" spans="1:5" ht="47.25">
      <c r="A49" s="149" t="s">
        <v>119</v>
      </c>
      <c r="B49" s="150" t="s">
        <v>120</v>
      </c>
      <c r="C49" s="120">
        <f>SUM(C50:C53)</f>
        <v>40000</v>
      </c>
      <c r="D49" s="126">
        <f>D50+D51+D53</f>
        <v>40745.97</v>
      </c>
      <c r="E49" s="121">
        <f>D49/C49</f>
        <v>1.01864925</v>
      </c>
    </row>
    <row r="50" spans="1:5" ht="15.75">
      <c r="A50" s="119" t="s">
        <v>121</v>
      </c>
      <c r="B50" s="151"/>
      <c r="C50" s="128">
        <v>40000</v>
      </c>
      <c r="D50" s="129">
        <f>3584+21+29+193+278+139+140+139+194+2937+146-38.66+1125+1237+1083+1178+139+2405+124+1071+4703+5492+1000+38.66+96+2758.53+692-2758.53+2500+2445+126+3988+2735</f>
        <v>39939</v>
      </c>
      <c r="E50" s="152"/>
    </row>
    <row r="51" spans="1:5" ht="15.75">
      <c r="A51" s="119" t="s">
        <v>291</v>
      </c>
      <c r="B51" s="151"/>
      <c r="C51" s="128"/>
      <c r="D51" s="129">
        <f>73.25+1+266.84+18.4+81.88+209.52+2-38.66+4.31+112.32+16.79+59.32</f>
        <v>806.9699999999999</v>
      </c>
      <c r="E51" s="152"/>
    </row>
    <row r="52" spans="1:5" ht="15.75">
      <c r="A52" s="119" t="s">
        <v>240</v>
      </c>
      <c r="B52" s="151"/>
      <c r="C52" s="128"/>
      <c r="D52" s="129"/>
      <c r="E52" s="152"/>
    </row>
    <row r="53" spans="1:5" ht="15.75">
      <c r="A53" s="119" t="s">
        <v>292</v>
      </c>
      <c r="B53" s="151"/>
      <c r="C53" s="128"/>
      <c r="D53" s="129"/>
      <c r="E53" s="152"/>
    </row>
    <row r="54" spans="1:5" ht="12.75" customHeight="1">
      <c r="A54" s="139" t="s">
        <v>75</v>
      </c>
      <c r="B54" s="153" t="s">
        <v>76</v>
      </c>
      <c r="C54" s="126">
        <f>C55+C62</f>
        <v>401000</v>
      </c>
      <c r="D54" s="126">
        <f>D55+D62</f>
        <v>406272.75</v>
      </c>
      <c r="E54" s="121">
        <f>D54/C54</f>
        <v>1.0131490024937655</v>
      </c>
    </row>
    <row r="55" spans="1:5" ht="12.75" customHeight="1">
      <c r="A55" s="119" t="s">
        <v>152</v>
      </c>
      <c r="B55" s="154" t="s">
        <v>241</v>
      </c>
      <c r="C55" s="126">
        <f>C56+C57+C58+C61+C59</f>
        <v>17000</v>
      </c>
      <c r="D55" s="126">
        <f>D56+D57+D58+D61+D59+D60</f>
        <v>17219.93</v>
      </c>
      <c r="E55" s="121">
        <f>D55/C55</f>
        <v>1.0129370588235294</v>
      </c>
    </row>
    <row r="56" spans="1:5" ht="15.75" hidden="1">
      <c r="A56" s="119" t="s">
        <v>293</v>
      </c>
      <c r="B56" s="133"/>
      <c r="C56" s="128"/>
      <c r="D56" s="129"/>
      <c r="E56" s="152"/>
    </row>
    <row r="57" spans="1:5" ht="25.5" customHeight="1" hidden="1">
      <c r="A57" s="119" t="s">
        <v>294</v>
      </c>
      <c r="B57" s="133"/>
      <c r="C57" s="128"/>
      <c r="D57" s="129"/>
      <c r="E57" s="152"/>
    </row>
    <row r="58" spans="1:5" ht="25.5" customHeight="1">
      <c r="A58" s="119" t="s">
        <v>151</v>
      </c>
      <c r="B58" s="133"/>
      <c r="C58" s="128">
        <v>17000</v>
      </c>
      <c r="D58" s="129">
        <f>1048.77+210+2185+204+1-520+210+2185+6878.23+421+2185+2186</f>
        <v>17194</v>
      </c>
      <c r="E58" s="152"/>
    </row>
    <row r="59" spans="1:5" ht="38.25" customHeight="1">
      <c r="A59" s="119" t="s">
        <v>301</v>
      </c>
      <c r="B59" s="133"/>
      <c r="C59" s="120"/>
      <c r="D59" s="155">
        <v>25.8</v>
      </c>
      <c r="E59" s="121"/>
    </row>
    <row r="60" spans="1:5" ht="12.75" customHeight="1">
      <c r="A60" s="119" t="s">
        <v>370</v>
      </c>
      <c r="B60" s="133"/>
      <c r="C60" s="120"/>
      <c r="D60" s="155">
        <f>0.13-0.13</f>
        <v>0</v>
      </c>
      <c r="E60" s="121"/>
    </row>
    <row r="61" spans="1:5" ht="12.75" customHeight="1">
      <c r="A61" s="119" t="s">
        <v>302</v>
      </c>
      <c r="B61" s="133"/>
      <c r="C61" s="120"/>
      <c r="D61" s="155">
        <v>0.13</v>
      </c>
      <c r="E61" s="121"/>
    </row>
    <row r="62" spans="1:5" ht="12.75" customHeight="1">
      <c r="A62" s="142" t="s">
        <v>303</v>
      </c>
      <c r="B62" s="133"/>
      <c r="C62" s="120">
        <f>C63+C64</f>
        <v>384000</v>
      </c>
      <c r="D62" s="120">
        <f>D63+D64</f>
        <v>389052.82</v>
      </c>
      <c r="E62" s="121">
        <f>D62/C62</f>
        <v>1.0131583854166666</v>
      </c>
    </row>
    <row r="63" spans="1:5" ht="25.5" customHeight="1">
      <c r="A63" s="119" t="s">
        <v>304</v>
      </c>
      <c r="B63" s="133"/>
      <c r="C63" s="120">
        <v>384000</v>
      </c>
      <c r="D63" s="155">
        <f>96247.53+450+3675+3566+2571.83+526+2256+495+623.77+4352.12+736+7812+1122+5796+1931+5063+6276+147977+4480+1495+3812+32360+10309+3105+3113+4561+1456+450+7631+92+1699+897+4608+556+733+2250.83+460+4012+2590+1620</f>
        <v>383766.08</v>
      </c>
      <c r="E63" s="121"/>
    </row>
    <row r="64" spans="1:5" ht="15.75">
      <c r="A64" s="119" t="s">
        <v>305</v>
      </c>
      <c r="B64" s="133"/>
      <c r="C64" s="120"/>
      <c r="D64" s="155">
        <f>1205.82+309.44+181.62+118.26+7.13+353.62+13.77+0.18+95.52+7+167.16+68.49+102.96+18.49+243.71+31.92+2+166.57+714.66+223.83+2.53+330.25+2+269.99+0.32+18.33+286.15+335.5+9.52</f>
        <v>5286.74</v>
      </c>
      <c r="E64" s="121"/>
    </row>
    <row r="65" spans="1:5" ht="63.75" customHeight="1" hidden="1">
      <c r="A65" s="146" t="s">
        <v>122</v>
      </c>
      <c r="B65" s="156" t="s">
        <v>123</v>
      </c>
      <c r="C65" s="117">
        <f>C66</f>
        <v>0</v>
      </c>
      <c r="D65" s="144"/>
      <c r="E65" s="121"/>
    </row>
    <row r="66" spans="1:5" ht="51" customHeight="1" hidden="1">
      <c r="A66" s="145" t="s">
        <v>242</v>
      </c>
      <c r="B66" s="140" t="s">
        <v>243</v>
      </c>
      <c r="C66" s="120">
        <f>C67+C68+C69+C70</f>
        <v>0</v>
      </c>
      <c r="D66" s="155"/>
      <c r="E66" s="121"/>
    </row>
    <row r="67" spans="1:5" ht="38.25" customHeight="1" hidden="1">
      <c r="A67" s="119" t="s">
        <v>244</v>
      </c>
      <c r="B67" s="157" t="s">
        <v>243</v>
      </c>
      <c r="C67" s="128"/>
      <c r="D67" s="129"/>
      <c r="E67" s="121"/>
    </row>
    <row r="68" spans="1:5" ht="51" customHeight="1" hidden="1">
      <c r="A68" s="119" t="s">
        <v>245</v>
      </c>
      <c r="B68" s="157"/>
      <c r="C68" s="128"/>
      <c r="D68" s="129"/>
      <c r="E68" s="121"/>
    </row>
    <row r="69" spans="1:5" ht="51" customHeight="1" hidden="1">
      <c r="A69" s="119" t="s">
        <v>246</v>
      </c>
      <c r="B69" s="157"/>
      <c r="C69" s="128"/>
      <c r="D69" s="129"/>
      <c r="E69" s="121"/>
    </row>
    <row r="70" spans="1:5" ht="12.75" customHeight="1" hidden="1">
      <c r="A70" s="119" t="s">
        <v>295</v>
      </c>
      <c r="B70" s="157"/>
      <c r="C70" s="128"/>
      <c r="D70" s="129"/>
      <c r="E70" s="121"/>
    </row>
    <row r="71" spans="1:5" ht="47.25" hidden="1">
      <c r="A71" s="146" t="s">
        <v>296</v>
      </c>
      <c r="B71" s="143" t="s">
        <v>124</v>
      </c>
      <c r="C71" s="117">
        <f>C73</f>
        <v>0</v>
      </c>
      <c r="D71" s="144"/>
      <c r="E71" s="118"/>
    </row>
    <row r="72" spans="1:5" ht="87" customHeight="1" hidden="1">
      <c r="A72" s="145" t="s">
        <v>297</v>
      </c>
      <c r="B72" s="154" t="s">
        <v>247</v>
      </c>
      <c r="C72" s="120"/>
      <c r="D72" s="155"/>
      <c r="E72" s="121"/>
    </row>
    <row r="73" spans="1:5" ht="94.5" hidden="1">
      <c r="A73" s="119" t="s">
        <v>248</v>
      </c>
      <c r="B73" s="133" t="s">
        <v>247</v>
      </c>
      <c r="C73" s="120"/>
      <c r="D73" s="155"/>
      <c r="E73" s="121"/>
    </row>
    <row r="74" spans="1:5" ht="78.75" hidden="1">
      <c r="A74" s="145" t="s">
        <v>298</v>
      </c>
      <c r="B74" s="154" t="s">
        <v>249</v>
      </c>
      <c r="C74" s="120"/>
      <c r="D74" s="155"/>
      <c r="E74" s="121"/>
    </row>
    <row r="75" spans="1:5" ht="63" hidden="1">
      <c r="A75" s="119" t="s">
        <v>299</v>
      </c>
      <c r="B75" s="133" t="s">
        <v>250</v>
      </c>
      <c r="C75" s="120"/>
      <c r="D75" s="155"/>
      <c r="E75" s="121"/>
    </row>
    <row r="76" spans="1:5" ht="78.75" hidden="1">
      <c r="A76" s="145" t="s">
        <v>251</v>
      </c>
      <c r="B76" s="154" t="s">
        <v>252</v>
      </c>
      <c r="C76" s="120">
        <f>C77</f>
        <v>0</v>
      </c>
      <c r="D76" s="155"/>
      <c r="E76" s="121"/>
    </row>
    <row r="77" spans="1:5" ht="78.75" hidden="1">
      <c r="A77" s="119" t="s">
        <v>300</v>
      </c>
      <c r="B77" s="133" t="s">
        <v>253</v>
      </c>
      <c r="C77" s="120"/>
      <c r="D77" s="155"/>
      <c r="E77" s="121"/>
    </row>
    <row r="78" spans="1:5" ht="15.75" hidden="1">
      <c r="A78" s="119" t="s">
        <v>306</v>
      </c>
      <c r="B78" s="133"/>
      <c r="C78" s="120"/>
      <c r="D78" s="155"/>
      <c r="E78" s="121"/>
    </row>
    <row r="79" spans="1:5" ht="47.25" hidden="1">
      <c r="A79" s="158" t="s">
        <v>307</v>
      </c>
      <c r="B79" s="143" t="s">
        <v>308</v>
      </c>
      <c r="C79" s="117">
        <f>C80</f>
        <v>0</v>
      </c>
      <c r="D79" s="138">
        <f>D80</f>
        <v>0</v>
      </c>
      <c r="E79" s="118"/>
    </row>
    <row r="80" spans="1:5" ht="110.25" hidden="1">
      <c r="A80" s="158" t="s">
        <v>309</v>
      </c>
      <c r="B80" s="150" t="s">
        <v>310</v>
      </c>
      <c r="C80" s="120">
        <f>C81</f>
        <v>0</v>
      </c>
      <c r="D80" s="126">
        <f>D81</f>
        <v>0</v>
      </c>
      <c r="E80" s="121"/>
    </row>
    <row r="81" spans="1:5" ht="12.75" customHeight="1" hidden="1">
      <c r="A81" s="158" t="s">
        <v>311</v>
      </c>
      <c r="B81" s="150" t="s">
        <v>312</v>
      </c>
      <c r="C81" s="120"/>
      <c r="D81" s="126"/>
      <c r="E81" s="121"/>
    </row>
    <row r="82" spans="1:5" ht="12.75" customHeight="1" hidden="1">
      <c r="A82" s="159" t="s">
        <v>313</v>
      </c>
      <c r="B82" s="160" t="s">
        <v>314</v>
      </c>
      <c r="C82" s="120">
        <f>C83</f>
        <v>0</v>
      </c>
      <c r="D82" s="126">
        <f>D83</f>
        <v>0</v>
      </c>
      <c r="E82" s="121"/>
    </row>
    <row r="83" spans="1:5" ht="25.5" customHeight="1" hidden="1">
      <c r="A83" s="158" t="s">
        <v>315</v>
      </c>
      <c r="B83" s="150" t="s">
        <v>316</v>
      </c>
      <c r="C83" s="120"/>
      <c r="D83" s="126"/>
      <c r="E83" s="121"/>
    </row>
    <row r="84" spans="1:5" ht="12.75" customHeight="1" hidden="1">
      <c r="A84" s="146" t="s">
        <v>125</v>
      </c>
      <c r="B84" s="161" t="s">
        <v>126</v>
      </c>
      <c r="C84" s="117">
        <f>C86+C85</f>
        <v>0</v>
      </c>
      <c r="D84" s="117">
        <f>D86+D85</f>
        <v>0</v>
      </c>
      <c r="E84" s="121" t="e">
        <f>D84/C84</f>
        <v>#DIV/0!</v>
      </c>
    </row>
    <row r="85" spans="1:5" ht="12.75" customHeight="1" hidden="1">
      <c r="A85" s="145" t="s">
        <v>317</v>
      </c>
      <c r="B85" s="154" t="s">
        <v>254</v>
      </c>
      <c r="C85" s="120"/>
      <c r="D85" s="126"/>
      <c r="E85" s="121" t="e">
        <f>D85/C85</f>
        <v>#DIV/0!</v>
      </c>
    </row>
    <row r="86" spans="1:5" ht="76.5" customHeight="1" hidden="1">
      <c r="A86" s="145" t="s">
        <v>318</v>
      </c>
      <c r="B86" s="133" t="s">
        <v>371</v>
      </c>
      <c r="C86" s="120">
        <v>0</v>
      </c>
      <c r="D86" s="126">
        <v>0</v>
      </c>
      <c r="E86" s="121" t="e">
        <f>D86/C86</f>
        <v>#DIV/0!</v>
      </c>
    </row>
    <row r="87" spans="1:5" ht="31.5">
      <c r="A87" s="145" t="s">
        <v>255</v>
      </c>
      <c r="B87" s="143" t="s">
        <v>319</v>
      </c>
      <c r="C87" s="117">
        <f>C88</f>
        <v>70000</v>
      </c>
      <c r="D87" s="138">
        <f>D88</f>
        <v>70000</v>
      </c>
      <c r="E87" s="121">
        <f>D87/C87</f>
        <v>1</v>
      </c>
    </row>
    <row r="88" spans="1:5" ht="31.5">
      <c r="A88" s="119" t="s">
        <v>372</v>
      </c>
      <c r="B88" s="154" t="s">
        <v>319</v>
      </c>
      <c r="C88" s="120">
        <f>20000+50000</f>
        <v>70000</v>
      </c>
      <c r="D88" s="126">
        <f>20000+50000</f>
        <v>70000</v>
      </c>
      <c r="E88" s="121">
        <f>D88/C88</f>
        <v>1</v>
      </c>
    </row>
    <row r="89" spans="1:5" ht="110.25" hidden="1">
      <c r="A89" s="119" t="s">
        <v>320</v>
      </c>
      <c r="B89" s="140" t="s">
        <v>321</v>
      </c>
      <c r="C89" s="162"/>
      <c r="D89" s="163"/>
      <c r="E89" s="164"/>
    </row>
    <row r="90" spans="1:5" ht="15.75">
      <c r="A90" s="146"/>
      <c r="B90" s="136" t="s">
        <v>77</v>
      </c>
      <c r="C90" s="117">
        <f>C84+C79+C37+C71+C65+C47+C13+C89+C42+C82+C87</f>
        <v>1736608.6800000002</v>
      </c>
      <c r="D90" s="117">
        <f>D84+D79+D37+D71+D65+D47+D13+D42+D82+D87</f>
        <v>1684012.92</v>
      </c>
      <c r="E90" s="187">
        <f aca="true" t="shared" si="0" ref="E90:E96">D90/C90</f>
        <v>0.969713522334807</v>
      </c>
    </row>
    <row r="91" spans="1:5" ht="15.75">
      <c r="A91" s="165" t="s">
        <v>256</v>
      </c>
      <c r="B91" s="166" t="s">
        <v>78</v>
      </c>
      <c r="C91" s="114">
        <f>C92</f>
        <v>7391200</v>
      </c>
      <c r="D91" s="114">
        <f>D92</f>
        <v>7390500</v>
      </c>
      <c r="E91" s="186">
        <f t="shared" si="0"/>
        <v>0.9999052927806039</v>
      </c>
    </row>
    <row r="92" spans="1:5" ht="31.5">
      <c r="A92" s="130" t="s">
        <v>322</v>
      </c>
      <c r="B92" s="140" t="s">
        <v>127</v>
      </c>
      <c r="C92" s="120">
        <f>C93+C99+C111+C117</f>
        <v>7391200</v>
      </c>
      <c r="D92" s="120">
        <f>D93+D99+D111+D117</f>
        <v>7390500</v>
      </c>
      <c r="E92" s="121">
        <f t="shared" si="0"/>
        <v>0.9999052927806039</v>
      </c>
    </row>
    <row r="93" spans="1:5" ht="31.5">
      <c r="A93" s="123" t="s">
        <v>373</v>
      </c>
      <c r="B93" s="140" t="s">
        <v>128</v>
      </c>
      <c r="C93" s="120">
        <f>C94+C97</f>
        <v>5564400</v>
      </c>
      <c r="D93" s="120">
        <f>D94+D97</f>
        <v>5564400</v>
      </c>
      <c r="E93" s="121">
        <f t="shared" si="0"/>
        <v>1</v>
      </c>
    </row>
    <row r="94" spans="1:5" ht="25.5" customHeight="1" hidden="1">
      <c r="A94" s="167" t="s">
        <v>374</v>
      </c>
      <c r="B94" s="140" t="s">
        <v>129</v>
      </c>
      <c r="C94" s="120">
        <f>C95+C96</f>
        <v>5564400</v>
      </c>
      <c r="D94" s="126">
        <f>D95+D96</f>
        <v>5564400</v>
      </c>
      <c r="E94" s="121">
        <f t="shared" si="0"/>
        <v>1</v>
      </c>
    </row>
    <row r="95" spans="1:5" ht="25.5" customHeight="1" hidden="1">
      <c r="A95" s="130" t="s">
        <v>130</v>
      </c>
      <c r="B95" s="140" t="s">
        <v>131</v>
      </c>
      <c r="C95" s="120">
        <v>413400</v>
      </c>
      <c r="D95" s="168">
        <f>34500+34500+34350+34500+34400+34450+34500+34400+34450+34500+34500+34350</f>
        <v>413400</v>
      </c>
      <c r="E95" s="121">
        <f t="shared" si="0"/>
        <v>1</v>
      </c>
    </row>
    <row r="96" spans="1:5" ht="47.25">
      <c r="A96" s="130"/>
      <c r="B96" s="140" t="s">
        <v>132</v>
      </c>
      <c r="C96" s="120">
        <f>3744100+756900+650000</f>
        <v>5151000</v>
      </c>
      <c r="D96" s="168">
        <f>250213+250213+250213+250213+497216+509407+298243+298243+298243+271718+26742+170367+564985+564984+650000</f>
        <v>5151000</v>
      </c>
      <c r="E96" s="121">
        <f t="shared" si="0"/>
        <v>1</v>
      </c>
    </row>
    <row r="97" spans="1:5" ht="31.5" hidden="1">
      <c r="A97" s="167" t="s">
        <v>375</v>
      </c>
      <c r="B97" s="140" t="s">
        <v>215</v>
      </c>
      <c r="C97" s="117">
        <f>C98</f>
        <v>0</v>
      </c>
      <c r="D97" s="138">
        <f>D98</f>
        <v>0</v>
      </c>
      <c r="E97" s="118"/>
    </row>
    <row r="98" spans="1:5" ht="31.5" hidden="1">
      <c r="A98" s="167" t="s">
        <v>376</v>
      </c>
      <c r="B98" s="140" t="s">
        <v>215</v>
      </c>
      <c r="C98" s="120"/>
      <c r="D98" s="126"/>
      <c r="E98" s="121"/>
    </row>
    <row r="99" spans="1:5" ht="12.75" customHeight="1" hidden="1">
      <c r="A99" s="167"/>
      <c r="B99" s="156" t="s">
        <v>133</v>
      </c>
      <c r="C99" s="117">
        <f>C100</f>
        <v>279600</v>
      </c>
      <c r="D99" s="138">
        <f>D100</f>
        <v>279600</v>
      </c>
      <c r="E99" s="118">
        <f>D99/C99</f>
        <v>1</v>
      </c>
    </row>
    <row r="100" spans="1:5" ht="25.5" customHeight="1" hidden="1">
      <c r="A100" s="167" t="s">
        <v>377</v>
      </c>
      <c r="B100" s="140" t="s">
        <v>134</v>
      </c>
      <c r="C100" s="120">
        <f>C103+C106+C107+C102+C105+C110+C101+C109</f>
        <v>279600</v>
      </c>
      <c r="D100" s="120">
        <f>D103+D106+D107+D102+D105+D110+D101+D109</f>
        <v>279600</v>
      </c>
      <c r="E100" s="121">
        <f>D100/C100</f>
        <v>1</v>
      </c>
    </row>
    <row r="101" spans="1:5" ht="25.5" customHeight="1" hidden="1">
      <c r="A101" s="167" t="s">
        <v>130</v>
      </c>
      <c r="B101" s="140" t="s">
        <v>324</v>
      </c>
      <c r="C101" s="120">
        <v>279600</v>
      </c>
      <c r="D101" s="120">
        <v>279600</v>
      </c>
      <c r="E101" s="121"/>
    </row>
    <row r="102" spans="1:5" ht="12.75" customHeight="1" hidden="1">
      <c r="A102" s="167"/>
      <c r="B102" s="140" t="s">
        <v>325</v>
      </c>
      <c r="C102" s="120"/>
      <c r="D102" s="120"/>
      <c r="E102" s="121"/>
    </row>
    <row r="103" spans="1:5" ht="38.25" customHeight="1" hidden="1">
      <c r="A103" s="167" t="s">
        <v>323</v>
      </c>
      <c r="B103" s="157" t="s">
        <v>135</v>
      </c>
      <c r="C103" s="120"/>
      <c r="D103" s="126"/>
      <c r="E103" s="121" t="e">
        <f>D103/C103</f>
        <v>#DIV/0!</v>
      </c>
    </row>
    <row r="104" spans="1:5" ht="25.5" customHeight="1" hidden="1">
      <c r="A104" s="167" t="s">
        <v>326</v>
      </c>
      <c r="B104" s="157"/>
      <c r="C104" s="120"/>
      <c r="D104" s="126"/>
      <c r="E104" s="121" t="e">
        <f>D104/C104</f>
        <v>#DIV/0!</v>
      </c>
    </row>
    <row r="105" spans="1:5" ht="25.5" customHeight="1" hidden="1">
      <c r="A105" s="167" t="s">
        <v>323</v>
      </c>
      <c r="B105" s="157" t="s">
        <v>327</v>
      </c>
      <c r="C105" s="120"/>
      <c r="D105" s="126"/>
      <c r="E105" s="121" t="e">
        <f>D105/C105</f>
        <v>#DIV/0!</v>
      </c>
    </row>
    <row r="106" spans="1:5" ht="47.25" hidden="1">
      <c r="A106" s="167" t="s">
        <v>323</v>
      </c>
      <c r="B106" s="169" t="s">
        <v>328</v>
      </c>
      <c r="C106" s="120"/>
      <c r="D106" s="126"/>
      <c r="E106" s="121"/>
    </row>
    <row r="107" spans="1:5" ht="31.5" hidden="1">
      <c r="A107" s="167" t="s">
        <v>323</v>
      </c>
      <c r="B107" s="157" t="s">
        <v>329</v>
      </c>
      <c r="C107" s="120"/>
      <c r="D107" s="126"/>
      <c r="E107" s="121" t="e">
        <f>D107/C107</f>
        <v>#DIV/0!</v>
      </c>
    </row>
    <row r="108" spans="1:5" ht="31.5" hidden="1">
      <c r="A108" s="167" t="s">
        <v>323</v>
      </c>
      <c r="B108" s="157" t="s">
        <v>330</v>
      </c>
      <c r="C108" s="120"/>
      <c r="D108" s="126"/>
      <c r="E108" s="121"/>
    </row>
    <row r="109" spans="1:5" ht="31.5" hidden="1">
      <c r="A109" s="167" t="s">
        <v>377</v>
      </c>
      <c r="B109" s="140" t="s">
        <v>378</v>
      </c>
      <c r="C109" s="120"/>
      <c r="D109" s="126"/>
      <c r="E109" s="121"/>
    </row>
    <row r="110" spans="1:5" ht="31.5" hidden="1">
      <c r="A110" s="167" t="s">
        <v>377</v>
      </c>
      <c r="B110" s="140" t="s">
        <v>379</v>
      </c>
      <c r="C110" s="120"/>
      <c r="D110" s="126"/>
      <c r="E110" s="121"/>
    </row>
    <row r="111" spans="1:5" ht="31.5">
      <c r="A111" s="170" t="s">
        <v>380</v>
      </c>
      <c r="B111" s="156" t="s">
        <v>136</v>
      </c>
      <c r="C111" s="117">
        <f>C112+C114+C116</f>
        <v>152200</v>
      </c>
      <c r="D111" s="117">
        <f>D112+D114+D116</f>
        <v>151500</v>
      </c>
      <c r="E111" s="187">
        <f>D111/C111</f>
        <v>0.9954007884362681</v>
      </c>
    </row>
    <row r="112" spans="1:5" ht="47.25">
      <c r="A112" s="167" t="s">
        <v>381</v>
      </c>
      <c r="B112" s="140" t="s">
        <v>137</v>
      </c>
      <c r="C112" s="120">
        <f>C113</f>
        <v>115100</v>
      </c>
      <c r="D112" s="120">
        <f>D113</f>
        <v>115100</v>
      </c>
      <c r="E112" s="118">
        <f>D112/C112</f>
        <v>1</v>
      </c>
    </row>
    <row r="113" spans="1:5" ht="63">
      <c r="A113" s="167" t="s">
        <v>381</v>
      </c>
      <c r="B113" s="157" t="s">
        <v>138</v>
      </c>
      <c r="C113" s="128">
        <v>115100</v>
      </c>
      <c r="D113" s="131">
        <f>88200+17749.75+7027.85+2122.4</f>
        <v>115100</v>
      </c>
      <c r="E113" s="152"/>
    </row>
    <row r="114" spans="1:5" ht="47.25">
      <c r="A114" s="167"/>
      <c r="B114" s="140" t="s">
        <v>139</v>
      </c>
      <c r="C114" s="120">
        <f>C115</f>
        <v>36400</v>
      </c>
      <c r="D114" s="126">
        <f>D115</f>
        <v>36400</v>
      </c>
      <c r="E114" s="121">
        <f>D114/C114</f>
        <v>1</v>
      </c>
    </row>
    <row r="115" spans="1:5" ht="47.25">
      <c r="A115" s="167" t="s">
        <v>382</v>
      </c>
      <c r="B115" s="140" t="s">
        <v>139</v>
      </c>
      <c r="C115" s="120">
        <f>33600+1000+1800</f>
        <v>36400</v>
      </c>
      <c r="D115" s="126">
        <f>8400+8400+8900+8900+1800</f>
        <v>36400</v>
      </c>
      <c r="E115" s="121"/>
    </row>
    <row r="116" spans="1:5" ht="25.5" customHeight="1" hidden="1">
      <c r="A116" s="167" t="s">
        <v>382</v>
      </c>
      <c r="B116" s="140" t="s">
        <v>331</v>
      </c>
      <c r="C116" s="120">
        <v>700</v>
      </c>
      <c r="D116" s="120"/>
      <c r="E116" s="121"/>
    </row>
    <row r="117" spans="1:5" ht="12.75" customHeight="1" hidden="1">
      <c r="A117" s="167" t="s">
        <v>383</v>
      </c>
      <c r="B117" s="116" t="s">
        <v>332</v>
      </c>
      <c r="C117" s="117">
        <f>C118+C119</f>
        <v>1395000</v>
      </c>
      <c r="D117" s="117">
        <f>D118</f>
        <v>1395000</v>
      </c>
      <c r="E117" s="121">
        <f>D117/C117</f>
        <v>1</v>
      </c>
    </row>
    <row r="118" spans="1:5" ht="12.75" customHeight="1" hidden="1">
      <c r="A118" s="167" t="s">
        <v>383</v>
      </c>
      <c r="B118" s="171" t="s">
        <v>153</v>
      </c>
      <c r="C118" s="126">
        <v>1395000</v>
      </c>
      <c r="D118" s="168">
        <f>139500+139500+139500+139500+139500+139500+186000+186000+186000</f>
        <v>1395000</v>
      </c>
      <c r="E118" s="172"/>
    </row>
    <row r="119" spans="1:5" ht="31.5" hidden="1">
      <c r="A119" s="167" t="s">
        <v>383</v>
      </c>
      <c r="B119" s="150" t="s">
        <v>333</v>
      </c>
      <c r="C119" s="120"/>
      <c r="D119" s="120"/>
      <c r="E119" s="121"/>
    </row>
    <row r="120" spans="1:5" ht="126" hidden="1">
      <c r="A120" s="167" t="s">
        <v>384</v>
      </c>
      <c r="B120" s="150" t="s">
        <v>385</v>
      </c>
      <c r="C120" s="120"/>
      <c r="D120" s="120">
        <v>0</v>
      </c>
      <c r="E120" s="121"/>
    </row>
    <row r="121" spans="1:5" ht="15.75">
      <c r="A121" s="173"/>
      <c r="B121" s="166" t="s">
        <v>79</v>
      </c>
      <c r="C121" s="114">
        <f>C90+C91</f>
        <v>9127808.68</v>
      </c>
      <c r="D121" s="114">
        <f>D90+D91</f>
        <v>9074512.92</v>
      </c>
      <c r="E121" s="186">
        <f>D121/C121</f>
        <v>0.9941611659634392</v>
      </c>
    </row>
    <row r="122" spans="1:5" ht="15.75">
      <c r="A122" s="146"/>
      <c r="B122" s="161" t="s">
        <v>386</v>
      </c>
      <c r="C122" s="117">
        <f>'[1]01.01.20 окончательный'!$H$5</f>
        <v>11479374.63868</v>
      </c>
      <c r="D122" s="174">
        <f>'[1]01.01.20 окончательный'!$I$5</f>
        <v>9574686.209999999</v>
      </c>
      <c r="E122" s="187">
        <f>D122/C122</f>
        <v>0.8340773353400183</v>
      </c>
    </row>
    <row r="123" spans="1:5" ht="15.75">
      <c r="A123" s="146"/>
      <c r="B123" s="175" t="s">
        <v>259</v>
      </c>
      <c r="C123" s="120">
        <f>C121-C122+C126</f>
        <v>-2351565.95868</v>
      </c>
      <c r="D123" s="120">
        <f>D121-D122</f>
        <v>-500173.2899999991</v>
      </c>
      <c r="E123" s="176"/>
    </row>
  </sheetData>
  <sheetProtection/>
  <mergeCells count="9">
    <mergeCell ref="A1:E1"/>
    <mergeCell ref="A6:E6"/>
    <mergeCell ref="A7:E7"/>
    <mergeCell ref="A10:A11"/>
    <mergeCell ref="B10:B11"/>
    <mergeCell ref="C10:E10"/>
    <mergeCell ref="B2:E2"/>
    <mergeCell ref="B3:E3"/>
    <mergeCell ref="B4:E4"/>
  </mergeCells>
  <printOptions/>
  <pageMargins left="0.8267716535433072" right="0.4330708661417323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1"/>
  <sheetViews>
    <sheetView workbookViewId="0" topLeftCell="A141">
      <selection activeCell="L11" sqref="L11"/>
    </sheetView>
  </sheetViews>
  <sheetFormatPr defaultColWidth="9.00390625" defaultRowHeight="12.75"/>
  <cols>
    <col min="1" max="1" width="48.25390625" style="66" customWidth="1"/>
    <col min="2" max="2" width="5.375" style="0" customWidth="1"/>
    <col min="3" max="3" width="6.00390625" style="0" customWidth="1"/>
    <col min="4" max="4" width="8.375" style="0" customWidth="1"/>
    <col min="5" max="5" width="11.00390625" style="0" customWidth="1"/>
    <col min="6" max="6" width="7.875" style="0" customWidth="1"/>
    <col min="7" max="7" width="9.75390625" style="0" customWidth="1"/>
    <col min="8" max="8" width="9.625" style="0" customWidth="1"/>
    <col min="9" max="9" width="7.625" style="0" customWidth="1"/>
    <col min="11" max="12" width="10.625" style="0" bestFit="1" customWidth="1"/>
  </cols>
  <sheetData>
    <row r="1" spans="1:10" ht="12.75" customHeight="1">
      <c r="A1" s="200" t="s">
        <v>355</v>
      </c>
      <c r="B1" s="200"/>
      <c r="C1" s="200"/>
      <c r="D1" s="200"/>
      <c r="E1" s="200"/>
      <c r="F1" s="200"/>
      <c r="G1" s="200"/>
      <c r="H1" s="200"/>
      <c r="I1" s="200"/>
      <c r="J1" s="4"/>
    </row>
    <row r="2" spans="1:10" ht="12.75">
      <c r="A2" s="201" t="s">
        <v>406</v>
      </c>
      <c r="B2" s="201"/>
      <c r="C2" s="201"/>
      <c r="D2" s="201"/>
      <c r="E2" s="201"/>
      <c r="F2" s="201"/>
      <c r="G2" s="201"/>
      <c r="H2" s="201"/>
      <c r="I2" s="201"/>
      <c r="J2" s="4"/>
    </row>
    <row r="3" spans="1:10" ht="11.25" customHeight="1">
      <c r="A3" s="200" t="s">
        <v>172</v>
      </c>
      <c r="B3" s="200"/>
      <c r="C3" s="200"/>
      <c r="D3" s="200"/>
      <c r="E3" s="200"/>
      <c r="F3" s="200"/>
      <c r="G3" s="200"/>
      <c r="H3" s="200"/>
      <c r="I3" s="200"/>
      <c r="J3" s="4"/>
    </row>
    <row r="4" spans="1:10" ht="11.25" customHeight="1">
      <c r="A4" s="200" t="s">
        <v>388</v>
      </c>
      <c r="B4" s="200"/>
      <c r="C4" s="200"/>
      <c r="D4" s="200"/>
      <c r="E4" s="200"/>
      <c r="F4" s="200"/>
      <c r="G4" s="200"/>
      <c r="H4" s="200"/>
      <c r="I4" s="200"/>
      <c r="J4" s="4"/>
    </row>
    <row r="5" spans="1:10" ht="12.75">
      <c r="A5" s="201" t="s">
        <v>389</v>
      </c>
      <c r="B5" s="201"/>
      <c r="C5" s="201"/>
      <c r="D5" s="201"/>
      <c r="E5" s="201"/>
      <c r="F5" s="201"/>
      <c r="G5" s="201"/>
      <c r="H5" s="201"/>
      <c r="I5" s="201"/>
      <c r="J5" s="4"/>
    </row>
    <row r="6" spans="1:10" ht="12" customHeight="1">
      <c r="A6" s="202" t="s">
        <v>334</v>
      </c>
      <c r="B6" s="202"/>
      <c r="C6" s="202"/>
      <c r="D6" s="202"/>
      <c r="E6" s="202"/>
      <c r="F6" s="202"/>
      <c r="G6" s="202"/>
      <c r="H6" s="202"/>
      <c r="I6" s="202"/>
      <c r="J6" s="4"/>
    </row>
    <row r="7" spans="1:10" ht="12" customHeight="1">
      <c r="A7" s="199" t="s">
        <v>387</v>
      </c>
      <c r="B7" s="199"/>
      <c r="C7" s="199"/>
      <c r="D7" s="199"/>
      <c r="E7" s="199"/>
      <c r="F7" s="199"/>
      <c r="G7" s="199"/>
      <c r="H7" s="199"/>
      <c r="I7" s="199"/>
      <c r="J7" s="4"/>
    </row>
    <row r="8" spans="1:10" ht="12.75">
      <c r="A8" s="4"/>
      <c r="B8" s="4"/>
      <c r="C8" s="4"/>
      <c r="D8" s="4"/>
      <c r="E8" s="4"/>
      <c r="F8" s="4"/>
      <c r="G8" s="4"/>
      <c r="J8" s="4"/>
    </row>
    <row r="9" spans="1:10" ht="12.75">
      <c r="A9" s="29"/>
      <c r="B9" s="197" t="s">
        <v>52</v>
      </c>
      <c r="C9" s="197"/>
      <c r="D9" s="197"/>
      <c r="E9" s="197"/>
      <c r="F9" s="198"/>
      <c r="G9" s="99"/>
      <c r="H9" s="195" t="s">
        <v>173</v>
      </c>
      <c r="I9" s="196"/>
      <c r="J9" s="4"/>
    </row>
    <row r="10" spans="1:10" ht="32.25" customHeight="1">
      <c r="A10" s="100" t="s">
        <v>1</v>
      </c>
      <c r="B10" s="101" t="s">
        <v>47</v>
      </c>
      <c r="C10" s="102" t="s">
        <v>48</v>
      </c>
      <c r="D10" s="102" t="s">
        <v>49</v>
      </c>
      <c r="E10" s="102" t="s">
        <v>50</v>
      </c>
      <c r="F10" s="103" t="s">
        <v>51</v>
      </c>
      <c r="G10" s="100" t="s">
        <v>98</v>
      </c>
      <c r="H10" s="6" t="s">
        <v>99</v>
      </c>
      <c r="I10" s="80" t="s">
        <v>141</v>
      </c>
      <c r="J10" s="4"/>
    </row>
    <row r="11" spans="1:12" ht="22.5" customHeight="1">
      <c r="A11" s="81" t="s">
        <v>335</v>
      </c>
      <c r="B11" s="82" t="s">
        <v>336</v>
      </c>
      <c r="C11" s="83"/>
      <c r="D11" s="84"/>
      <c r="E11" s="5"/>
      <c r="F11" s="85"/>
      <c r="G11" s="86">
        <f>G12+G57+G67+G81+G107+G114+G120+G128</f>
        <v>7758119</v>
      </c>
      <c r="H11" s="86">
        <f>H12+H57+H67+H81+H107+H114+H120+H128</f>
        <v>5953916.88</v>
      </c>
      <c r="I11" s="86">
        <f>H11/G11*100</f>
        <v>76.74433557928153</v>
      </c>
      <c r="J11" s="4"/>
      <c r="K11" s="108"/>
      <c r="L11" s="108"/>
    </row>
    <row r="12" spans="1:10" ht="10.5" customHeight="1">
      <c r="A12" s="71" t="s">
        <v>11</v>
      </c>
      <c r="B12" s="82" t="s">
        <v>336</v>
      </c>
      <c r="C12" s="10" t="s">
        <v>42</v>
      </c>
      <c r="D12" s="9"/>
      <c r="E12" s="10"/>
      <c r="F12" s="8"/>
      <c r="G12" s="7">
        <f>G13+G21+G44+G48+G35+G53</f>
        <v>4857298.17</v>
      </c>
      <c r="H12" s="7">
        <f>H13+H21+H44+H48+H35+H53</f>
        <v>4823739.88</v>
      </c>
      <c r="I12" s="86">
        <f aca="true" t="shared" si="0" ref="I12:I86">H12/G12*100</f>
        <v>99.3091161212366</v>
      </c>
      <c r="J12" s="4"/>
    </row>
    <row r="13" spans="1:10" ht="11.25" customHeight="1">
      <c r="A13" s="87" t="s">
        <v>12</v>
      </c>
      <c r="B13" s="82" t="s">
        <v>336</v>
      </c>
      <c r="C13" s="10" t="s">
        <v>42</v>
      </c>
      <c r="D13" s="9" t="s">
        <v>38</v>
      </c>
      <c r="E13" s="10"/>
      <c r="F13" s="12"/>
      <c r="G13" s="7">
        <f>G14</f>
        <v>810728.7</v>
      </c>
      <c r="H13" s="7">
        <f>H14</f>
        <v>805161.05</v>
      </c>
      <c r="I13" s="86">
        <f t="shared" si="0"/>
        <v>99.31325361986076</v>
      </c>
      <c r="J13" s="4"/>
    </row>
    <row r="14" spans="1:10" ht="12.75" customHeight="1">
      <c r="A14" s="71" t="s">
        <v>13</v>
      </c>
      <c r="B14" s="82" t="s">
        <v>336</v>
      </c>
      <c r="C14" s="10" t="s">
        <v>42</v>
      </c>
      <c r="D14" s="9" t="s">
        <v>38</v>
      </c>
      <c r="E14" s="10" t="s">
        <v>174</v>
      </c>
      <c r="F14" s="8"/>
      <c r="G14" s="14">
        <f>G15</f>
        <v>810728.7</v>
      </c>
      <c r="H14" s="14">
        <f>H15</f>
        <v>805161.05</v>
      </c>
      <c r="I14" s="88">
        <f t="shared" si="0"/>
        <v>99.31325361986076</v>
      </c>
      <c r="J14" s="4"/>
    </row>
    <row r="15" spans="1:13" ht="12.75">
      <c r="A15" s="71" t="s">
        <v>14</v>
      </c>
      <c r="B15" s="82" t="s">
        <v>336</v>
      </c>
      <c r="C15" s="10" t="s">
        <v>42</v>
      </c>
      <c r="D15" s="9" t="s">
        <v>38</v>
      </c>
      <c r="E15" s="10" t="s">
        <v>175</v>
      </c>
      <c r="F15" s="8"/>
      <c r="G15" s="14">
        <f>G17</f>
        <v>810728.7</v>
      </c>
      <c r="H15" s="14">
        <f>H17</f>
        <v>805161.05</v>
      </c>
      <c r="I15" s="88">
        <f t="shared" si="0"/>
        <v>99.31325361986076</v>
      </c>
      <c r="J15" s="4"/>
      <c r="K15" s="108"/>
      <c r="L15" s="108"/>
      <c r="M15" s="108"/>
    </row>
    <row r="16" spans="1:10" ht="12.75">
      <c r="A16" s="71" t="s">
        <v>176</v>
      </c>
      <c r="B16" s="82" t="s">
        <v>336</v>
      </c>
      <c r="C16" s="10" t="s">
        <v>42</v>
      </c>
      <c r="D16" s="9" t="s">
        <v>38</v>
      </c>
      <c r="E16" s="10" t="s">
        <v>177</v>
      </c>
      <c r="F16" s="8"/>
      <c r="G16" s="14">
        <f>G18</f>
        <v>810728.7</v>
      </c>
      <c r="H16" s="14">
        <f>H18</f>
        <v>805161.05</v>
      </c>
      <c r="I16" s="88">
        <f t="shared" si="0"/>
        <v>99.31325361986076</v>
      </c>
      <c r="J16" s="4"/>
    </row>
    <row r="17" spans="1:10" ht="33.75">
      <c r="A17" s="71" t="s">
        <v>90</v>
      </c>
      <c r="B17" s="82" t="s">
        <v>336</v>
      </c>
      <c r="C17" s="10" t="s">
        <v>42</v>
      </c>
      <c r="D17" s="9" t="s">
        <v>38</v>
      </c>
      <c r="E17" s="10" t="s">
        <v>177</v>
      </c>
      <c r="F17" s="8" t="s">
        <v>91</v>
      </c>
      <c r="G17" s="14">
        <f>G18</f>
        <v>810728.7</v>
      </c>
      <c r="H17" s="14">
        <f>H18</f>
        <v>805161.05</v>
      </c>
      <c r="I17" s="88">
        <f t="shared" si="0"/>
        <v>99.31325361986076</v>
      </c>
      <c r="J17" s="4"/>
    </row>
    <row r="18" spans="1:10" ht="21" customHeight="1">
      <c r="A18" s="72" t="s">
        <v>178</v>
      </c>
      <c r="B18" s="82" t="s">
        <v>336</v>
      </c>
      <c r="C18" s="10" t="s">
        <v>42</v>
      </c>
      <c r="D18" s="9" t="s">
        <v>38</v>
      </c>
      <c r="E18" s="10" t="s">
        <v>177</v>
      </c>
      <c r="F18" s="13" t="s">
        <v>28</v>
      </c>
      <c r="G18" s="14">
        <f>G19+G20</f>
        <v>810728.7</v>
      </c>
      <c r="H18" s="14">
        <f>H19+H20</f>
        <v>805161.05</v>
      </c>
      <c r="I18" s="88">
        <f t="shared" si="0"/>
        <v>99.31325361986076</v>
      </c>
      <c r="J18" s="4"/>
    </row>
    <row r="19" spans="1:10" ht="13.5" customHeight="1">
      <c r="A19" s="71" t="s">
        <v>179</v>
      </c>
      <c r="B19" s="82" t="s">
        <v>336</v>
      </c>
      <c r="C19" s="10" t="s">
        <v>42</v>
      </c>
      <c r="D19" s="9" t="s">
        <v>38</v>
      </c>
      <c r="E19" s="10" t="s">
        <v>177</v>
      </c>
      <c r="F19" s="13" t="s">
        <v>29</v>
      </c>
      <c r="G19" s="14">
        <v>622679.49</v>
      </c>
      <c r="H19" s="14">
        <v>622679.49</v>
      </c>
      <c r="I19" s="88">
        <f t="shared" si="0"/>
        <v>100</v>
      </c>
      <c r="J19" s="4"/>
    </row>
    <row r="20" spans="1:10" ht="33.75">
      <c r="A20" s="71" t="s">
        <v>180</v>
      </c>
      <c r="B20" s="82" t="s">
        <v>336</v>
      </c>
      <c r="C20" s="10" t="s">
        <v>42</v>
      </c>
      <c r="D20" s="9" t="s">
        <v>38</v>
      </c>
      <c r="E20" s="10" t="s">
        <v>177</v>
      </c>
      <c r="F20" s="13" t="s">
        <v>181</v>
      </c>
      <c r="G20" s="14">
        <v>188049.21</v>
      </c>
      <c r="H20" s="14">
        <v>182481.56</v>
      </c>
      <c r="I20" s="88">
        <f t="shared" si="0"/>
        <v>97.03925903225013</v>
      </c>
      <c r="J20" s="4"/>
    </row>
    <row r="21" spans="1:10" ht="11.25" customHeight="1">
      <c r="A21" s="68" t="s">
        <v>16</v>
      </c>
      <c r="B21" s="82" t="s">
        <v>336</v>
      </c>
      <c r="C21" s="10" t="s">
        <v>42</v>
      </c>
      <c r="D21" s="9" t="s">
        <v>39</v>
      </c>
      <c r="E21" s="10"/>
      <c r="F21" s="12"/>
      <c r="G21" s="7">
        <f>G22</f>
        <v>4038126.4600000004</v>
      </c>
      <c r="H21" s="7">
        <f>H22</f>
        <v>4015835.82</v>
      </c>
      <c r="I21" s="86">
        <f t="shared" si="0"/>
        <v>99.44799549442538</v>
      </c>
      <c r="J21" s="4"/>
    </row>
    <row r="22" spans="1:10" ht="12.75">
      <c r="A22" s="71" t="s">
        <v>13</v>
      </c>
      <c r="B22" s="82" t="s">
        <v>336</v>
      </c>
      <c r="C22" s="10" t="s">
        <v>42</v>
      </c>
      <c r="D22" s="9" t="s">
        <v>39</v>
      </c>
      <c r="E22" s="10" t="s">
        <v>174</v>
      </c>
      <c r="F22" s="8"/>
      <c r="G22" s="14">
        <f>G23</f>
        <v>4038126.4600000004</v>
      </c>
      <c r="H22" s="14">
        <f>H23</f>
        <v>4015835.82</v>
      </c>
      <c r="I22" s="88">
        <f t="shared" si="0"/>
        <v>99.44799549442538</v>
      </c>
      <c r="J22" s="4"/>
    </row>
    <row r="23" spans="1:10" ht="12.75">
      <c r="A23" s="71" t="s">
        <v>2</v>
      </c>
      <c r="B23" s="82" t="s">
        <v>336</v>
      </c>
      <c r="C23" s="10" t="s">
        <v>42</v>
      </c>
      <c r="D23" s="9" t="s">
        <v>39</v>
      </c>
      <c r="E23" s="10" t="s">
        <v>182</v>
      </c>
      <c r="F23" s="8"/>
      <c r="G23" s="14">
        <f>G25+G28+G32</f>
        <v>4038126.4600000004</v>
      </c>
      <c r="H23" s="14">
        <f>H25+H28+H32</f>
        <v>4015835.82</v>
      </c>
      <c r="I23" s="88">
        <f t="shared" si="0"/>
        <v>99.44799549442538</v>
      </c>
      <c r="J23" s="4"/>
    </row>
    <row r="24" spans="1:10" ht="33.75">
      <c r="A24" s="71" t="s">
        <v>90</v>
      </c>
      <c r="B24" s="82" t="s">
        <v>336</v>
      </c>
      <c r="C24" s="10" t="s">
        <v>42</v>
      </c>
      <c r="D24" s="9" t="s">
        <v>39</v>
      </c>
      <c r="E24" s="10" t="s">
        <v>182</v>
      </c>
      <c r="F24" s="8" t="s">
        <v>91</v>
      </c>
      <c r="G24" s="14">
        <f>G25</f>
        <v>2863951.73</v>
      </c>
      <c r="H24" s="14">
        <f>H25</f>
        <v>2841661.09</v>
      </c>
      <c r="I24" s="88">
        <f t="shared" si="0"/>
        <v>99.2216824129225</v>
      </c>
      <c r="J24" s="4"/>
    </row>
    <row r="25" spans="1:10" ht="12.75">
      <c r="A25" s="72" t="s">
        <v>15</v>
      </c>
      <c r="B25" s="82" t="s">
        <v>336</v>
      </c>
      <c r="C25" s="10" t="s">
        <v>42</v>
      </c>
      <c r="D25" s="9" t="s">
        <v>39</v>
      </c>
      <c r="E25" s="10" t="s">
        <v>182</v>
      </c>
      <c r="F25" s="13" t="s">
        <v>28</v>
      </c>
      <c r="G25" s="14">
        <f>G26+G27</f>
        <v>2863951.73</v>
      </c>
      <c r="H25" s="14">
        <f>H26+H27</f>
        <v>2841661.09</v>
      </c>
      <c r="I25" s="88">
        <f t="shared" si="0"/>
        <v>99.2216824129225</v>
      </c>
      <c r="J25" s="4"/>
    </row>
    <row r="26" spans="1:10" ht="16.5" customHeight="1">
      <c r="A26" s="71" t="s">
        <v>179</v>
      </c>
      <c r="B26" s="82" t="s">
        <v>336</v>
      </c>
      <c r="C26" s="10" t="s">
        <v>42</v>
      </c>
      <c r="D26" s="9" t="s">
        <v>39</v>
      </c>
      <c r="E26" s="10" t="s">
        <v>182</v>
      </c>
      <c r="F26" s="13" t="s">
        <v>29</v>
      </c>
      <c r="G26" s="14">
        <v>2199655.71</v>
      </c>
      <c r="H26" s="14">
        <v>2199655.71</v>
      </c>
      <c r="I26" s="88">
        <f t="shared" si="0"/>
        <v>100</v>
      </c>
      <c r="J26" s="4"/>
    </row>
    <row r="27" spans="1:10" ht="33.75">
      <c r="A27" s="71" t="s">
        <v>180</v>
      </c>
      <c r="B27" s="82" t="s">
        <v>336</v>
      </c>
      <c r="C27" s="10" t="s">
        <v>42</v>
      </c>
      <c r="D27" s="9" t="s">
        <v>39</v>
      </c>
      <c r="E27" s="10" t="s">
        <v>182</v>
      </c>
      <c r="F27" s="13" t="s">
        <v>181</v>
      </c>
      <c r="G27" s="14">
        <v>664296.02</v>
      </c>
      <c r="H27" s="14">
        <v>642005.38</v>
      </c>
      <c r="I27" s="88">
        <f t="shared" si="0"/>
        <v>96.64447184253791</v>
      </c>
      <c r="J27" s="4"/>
    </row>
    <row r="28" spans="1:10" ht="22.5">
      <c r="A28" s="71" t="s">
        <v>183</v>
      </c>
      <c r="B28" s="82" t="s">
        <v>336</v>
      </c>
      <c r="C28" s="10" t="s">
        <v>42</v>
      </c>
      <c r="D28" s="9" t="s">
        <v>39</v>
      </c>
      <c r="E28" s="10" t="s">
        <v>184</v>
      </c>
      <c r="F28" s="13" t="s">
        <v>30</v>
      </c>
      <c r="G28" s="14">
        <f>G29</f>
        <v>1166037.3</v>
      </c>
      <c r="H28" s="14">
        <f>H29</f>
        <v>1166037.3</v>
      </c>
      <c r="I28" s="88">
        <f t="shared" si="0"/>
        <v>100</v>
      </c>
      <c r="J28" s="4"/>
    </row>
    <row r="29" spans="1:10" ht="12.75">
      <c r="A29" s="72" t="s">
        <v>260</v>
      </c>
      <c r="B29" s="82" t="s">
        <v>336</v>
      </c>
      <c r="C29" s="10" t="s">
        <v>42</v>
      </c>
      <c r="D29" s="9" t="s">
        <v>39</v>
      </c>
      <c r="E29" s="10" t="s">
        <v>184</v>
      </c>
      <c r="F29" s="13" t="s">
        <v>31</v>
      </c>
      <c r="G29" s="14">
        <f>G30+G31</f>
        <v>1166037.3</v>
      </c>
      <c r="H29" s="14">
        <f>H30+H31</f>
        <v>1166037.3</v>
      </c>
      <c r="I29" s="88">
        <f t="shared" si="0"/>
        <v>100</v>
      </c>
      <c r="J29" s="4"/>
    </row>
    <row r="30" spans="1:10" ht="22.5">
      <c r="A30" s="71" t="s">
        <v>18</v>
      </c>
      <c r="B30" s="82" t="s">
        <v>336</v>
      </c>
      <c r="C30" s="10" t="s">
        <v>42</v>
      </c>
      <c r="D30" s="9" t="s">
        <v>39</v>
      </c>
      <c r="E30" s="10" t="s">
        <v>184</v>
      </c>
      <c r="F30" s="13" t="s">
        <v>32</v>
      </c>
      <c r="G30" s="14">
        <v>71378</v>
      </c>
      <c r="H30" s="14">
        <v>71378</v>
      </c>
      <c r="I30" s="88">
        <f t="shared" si="0"/>
        <v>100</v>
      </c>
      <c r="J30" s="4"/>
    </row>
    <row r="31" spans="1:10" ht="12.75">
      <c r="A31" s="71" t="s">
        <v>261</v>
      </c>
      <c r="B31" s="82" t="s">
        <v>336</v>
      </c>
      <c r="C31" s="10" t="s">
        <v>42</v>
      </c>
      <c r="D31" s="9" t="s">
        <v>39</v>
      </c>
      <c r="E31" s="10" t="s">
        <v>184</v>
      </c>
      <c r="F31" s="13" t="s">
        <v>33</v>
      </c>
      <c r="G31" s="14">
        <v>1094659.3</v>
      </c>
      <c r="H31" s="14">
        <v>1094659.3</v>
      </c>
      <c r="I31" s="88">
        <f t="shared" si="0"/>
        <v>100</v>
      </c>
      <c r="J31" s="4"/>
    </row>
    <row r="32" spans="1:10" ht="12.75">
      <c r="A32" s="71" t="s">
        <v>19</v>
      </c>
      <c r="B32" s="82" t="s">
        <v>336</v>
      </c>
      <c r="C32" s="10" t="s">
        <v>42</v>
      </c>
      <c r="D32" s="9" t="s">
        <v>39</v>
      </c>
      <c r="E32" s="10" t="s">
        <v>184</v>
      </c>
      <c r="F32" s="13" t="s">
        <v>34</v>
      </c>
      <c r="G32" s="14">
        <f>G33+G34</f>
        <v>8137.43</v>
      </c>
      <c r="H32" s="14">
        <f>H33+H34</f>
        <v>8137.43</v>
      </c>
      <c r="I32" s="88">
        <f t="shared" si="0"/>
        <v>100</v>
      </c>
      <c r="J32" s="4"/>
    </row>
    <row r="33" spans="1:10" ht="11.25" customHeight="1">
      <c r="A33" s="71" t="s">
        <v>186</v>
      </c>
      <c r="B33" s="82" t="s">
        <v>336</v>
      </c>
      <c r="C33" s="10" t="s">
        <v>42</v>
      </c>
      <c r="D33" s="9" t="s">
        <v>39</v>
      </c>
      <c r="E33" s="10" t="s">
        <v>184</v>
      </c>
      <c r="F33" s="13" t="s">
        <v>35</v>
      </c>
      <c r="G33" s="14">
        <v>468</v>
      </c>
      <c r="H33" s="14">
        <v>468</v>
      </c>
      <c r="I33" s="88">
        <f t="shared" si="0"/>
        <v>100</v>
      </c>
      <c r="J33" s="4"/>
    </row>
    <row r="34" spans="1:10" ht="12" customHeight="1">
      <c r="A34" s="71" t="s">
        <v>216</v>
      </c>
      <c r="B34" s="82" t="s">
        <v>336</v>
      </c>
      <c r="C34" s="10" t="s">
        <v>42</v>
      </c>
      <c r="D34" s="9" t="s">
        <v>39</v>
      </c>
      <c r="E34" s="10" t="s">
        <v>184</v>
      </c>
      <c r="F34" s="13" t="s">
        <v>187</v>
      </c>
      <c r="G34" s="14">
        <v>7669.43</v>
      </c>
      <c r="H34" s="14">
        <v>7669.43</v>
      </c>
      <c r="I34" s="88">
        <f t="shared" si="0"/>
        <v>100</v>
      </c>
      <c r="J34" s="4"/>
    </row>
    <row r="35" spans="1:10" ht="12" customHeight="1" hidden="1">
      <c r="A35" s="68" t="s">
        <v>262</v>
      </c>
      <c r="B35" s="82" t="s">
        <v>336</v>
      </c>
      <c r="C35" s="10" t="s">
        <v>42</v>
      </c>
      <c r="D35" s="9" t="s">
        <v>263</v>
      </c>
      <c r="E35" s="10"/>
      <c r="F35" s="13"/>
      <c r="G35" s="7">
        <f>G40</f>
        <v>0</v>
      </c>
      <c r="H35" s="7">
        <f>H40</f>
        <v>0</v>
      </c>
      <c r="I35" s="86" t="e">
        <f t="shared" si="0"/>
        <v>#DIV/0!</v>
      </c>
      <c r="J35" s="4"/>
    </row>
    <row r="36" spans="1:10" ht="12.75" hidden="1">
      <c r="A36" s="71" t="s">
        <v>271</v>
      </c>
      <c r="B36" s="82" t="s">
        <v>336</v>
      </c>
      <c r="C36" s="10" t="s">
        <v>42</v>
      </c>
      <c r="D36" s="9" t="s">
        <v>263</v>
      </c>
      <c r="E36" s="10" t="s">
        <v>264</v>
      </c>
      <c r="F36" s="13"/>
      <c r="G36" s="7">
        <v>0</v>
      </c>
      <c r="H36" s="7">
        <v>0</v>
      </c>
      <c r="I36" s="88" t="e">
        <f t="shared" si="0"/>
        <v>#DIV/0!</v>
      </c>
      <c r="J36" s="4"/>
    </row>
    <row r="37" spans="1:10" ht="12.75" customHeight="1" hidden="1">
      <c r="A37" s="71" t="s">
        <v>17</v>
      </c>
      <c r="B37" s="82" t="s">
        <v>336</v>
      </c>
      <c r="C37" s="10" t="s">
        <v>42</v>
      </c>
      <c r="D37" s="9" t="s">
        <v>263</v>
      </c>
      <c r="E37" s="10" t="s">
        <v>264</v>
      </c>
      <c r="F37" s="13" t="s">
        <v>30</v>
      </c>
      <c r="G37" s="14">
        <v>38697</v>
      </c>
      <c r="H37" s="14">
        <v>38697</v>
      </c>
      <c r="I37" s="88">
        <f t="shared" si="0"/>
        <v>100</v>
      </c>
      <c r="J37" s="4"/>
    </row>
    <row r="38" spans="1:10" ht="11.25" customHeight="1" hidden="1">
      <c r="A38" s="72" t="s">
        <v>260</v>
      </c>
      <c r="B38" s="82" t="s">
        <v>336</v>
      </c>
      <c r="C38" s="10" t="s">
        <v>42</v>
      </c>
      <c r="D38" s="9" t="s">
        <v>263</v>
      </c>
      <c r="E38" s="10" t="s">
        <v>264</v>
      </c>
      <c r="F38" s="13" t="s">
        <v>31</v>
      </c>
      <c r="G38" s="14">
        <v>38697</v>
      </c>
      <c r="H38" s="14">
        <v>38697</v>
      </c>
      <c r="I38" s="88">
        <f t="shared" si="0"/>
        <v>100</v>
      </c>
      <c r="J38" s="4"/>
    </row>
    <row r="39" spans="1:10" ht="12" customHeight="1" hidden="1">
      <c r="A39" s="71" t="s">
        <v>261</v>
      </c>
      <c r="B39" s="82" t="s">
        <v>336</v>
      </c>
      <c r="C39" s="10" t="s">
        <v>42</v>
      </c>
      <c r="D39" s="9" t="s">
        <v>263</v>
      </c>
      <c r="E39" s="10" t="s">
        <v>264</v>
      </c>
      <c r="F39" s="13" t="s">
        <v>33</v>
      </c>
      <c r="G39" s="14">
        <v>38697</v>
      </c>
      <c r="H39" s="14">
        <v>38697</v>
      </c>
      <c r="I39" s="86">
        <f t="shared" si="0"/>
        <v>100</v>
      </c>
      <c r="J39" s="4"/>
    </row>
    <row r="40" spans="1:10" ht="21" customHeight="1" hidden="1">
      <c r="A40" s="71" t="s">
        <v>272</v>
      </c>
      <c r="B40" s="82" t="s">
        <v>336</v>
      </c>
      <c r="C40" s="10" t="s">
        <v>42</v>
      </c>
      <c r="D40" s="9" t="s">
        <v>263</v>
      </c>
      <c r="E40" s="10" t="s">
        <v>273</v>
      </c>
      <c r="F40" s="13"/>
      <c r="G40" s="7">
        <f aca="true" t="shared" si="1" ref="G40:H42">G41</f>
        <v>0</v>
      </c>
      <c r="H40" s="7">
        <f t="shared" si="1"/>
        <v>0</v>
      </c>
      <c r="I40" s="88" t="e">
        <f t="shared" si="0"/>
        <v>#DIV/0!</v>
      </c>
      <c r="J40" s="4"/>
    </row>
    <row r="41" spans="1:10" ht="12.75" hidden="1">
      <c r="A41" s="71" t="s">
        <v>274</v>
      </c>
      <c r="B41" s="82" t="s">
        <v>336</v>
      </c>
      <c r="C41" s="10" t="s">
        <v>42</v>
      </c>
      <c r="D41" s="9" t="s">
        <v>263</v>
      </c>
      <c r="E41" s="10" t="s">
        <v>273</v>
      </c>
      <c r="F41" s="13" t="s">
        <v>30</v>
      </c>
      <c r="G41" s="14">
        <f t="shared" si="1"/>
        <v>0</v>
      </c>
      <c r="H41" s="14">
        <f t="shared" si="1"/>
        <v>0</v>
      </c>
      <c r="I41" s="88" t="e">
        <f t="shared" si="0"/>
        <v>#DIV/0!</v>
      </c>
      <c r="J41" s="4"/>
    </row>
    <row r="42" spans="1:10" ht="21" customHeight="1" hidden="1">
      <c r="A42" s="72" t="s">
        <v>260</v>
      </c>
      <c r="B42" s="82" t="s">
        <v>336</v>
      </c>
      <c r="C42" s="10" t="s">
        <v>42</v>
      </c>
      <c r="D42" s="9" t="s">
        <v>263</v>
      </c>
      <c r="E42" s="10" t="s">
        <v>273</v>
      </c>
      <c r="F42" s="13" t="s">
        <v>31</v>
      </c>
      <c r="G42" s="14">
        <f t="shared" si="1"/>
        <v>0</v>
      </c>
      <c r="H42" s="14">
        <f t="shared" si="1"/>
        <v>0</v>
      </c>
      <c r="I42" s="88" t="e">
        <f t="shared" si="0"/>
        <v>#DIV/0!</v>
      </c>
      <c r="J42" s="4"/>
    </row>
    <row r="43" spans="1:10" ht="12.75" hidden="1">
      <c r="A43" s="71" t="s">
        <v>261</v>
      </c>
      <c r="B43" s="82" t="s">
        <v>336</v>
      </c>
      <c r="C43" s="10" t="s">
        <v>42</v>
      </c>
      <c r="D43" s="9" t="s">
        <v>263</v>
      </c>
      <c r="E43" s="10" t="s">
        <v>273</v>
      </c>
      <c r="F43" s="13" t="s">
        <v>33</v>
      </c>
      <c r="G43" s="14">
        <v>0</v>
      </c>
      <c r="H43" s="14">
        <v>0</v>
      </c>
      <c r="I43" s="88" t="e">
        <f t="shared" si="0"/>
        <v>#DIV/0!</v>
      </c>
      <c r="J43" s="4"/>
    </row>
    <row r="44" spans="1:10" ht="12.75">
      <c r="A44" s="68" t="s">
        <v>188</v>
      </c>
      <c r="B44" s="82" t="s">
        <v>336</v>
      </c>
      <c r="C44" s="16" t="s">
        <v>42</v>
      </c>
      <c r="D44" s="16" t="s">
        <v>40</v>
      </c>
      <c r="E44" s="11"/>
      <c r="F44" s="13"/>
      <c r="G44" s="7">
        <f>G45</f>
        <v>5000</v>
      </c>
      <c r="H44" s="7">
        <v>0</v>
      </c>
      <c r="I44" s="86">
        <f t="shared" si="0"/>
        <v>0</v>
      </c>
      <c r="J44" s="4"/>
    </row>
    <row r="45" spans="1:10" ht="22.5">
      <c r="A45" s="71" t="s">
        <v>189</v>
      </c>
      <c r="B45" s="82" t="s">
        <v>336</v>
      </c>
      <c r="C45" s="16" t="s">
        <v>42</v>
      </c>
      <c r="D45" s="17" t="s">
        <v>40</v>
      </c>
      <c r="E45" s="10" t="s">
        <v>190</v>
      </c>
      <c r="F45" s="13"/>
      <c r="G45" s="14">
        <f>G46</f>
        <v>5000</v>
      </c>
      <c r="H45" s="14">
        <v>0</v>
      </c>
      <c r="I45" s="88">
        <f t="shared" si="0"/>
        <v>0</v>
      </c>
      <c r="J45" s="4"/>
    </row>
    <row r="46" spans="1:10" ht="12.75">
      <c r="A46" s="71" t="s">
        <v>191</v>
      </c>
      <c r="B46" s="82" t="s">
        <v>336</v>
      </c>
      <c r="C46" s="16" t="s">
        <v>42</v>
      </c>
      <c r="D46" s="17" t="s">
        <v>40</v>
      </c>
      <c r="E46" s="10" t="s">
        <v>190</v>
      </c>
      <c r="F46" s="13" t="s">
        <v>192</v>
      </c>
      <c r="G46" s="14">
        <f>G47</f>
        <v>5000</v>
      </c>
      <c r="H46" s="14">
        <v>0</v>
      </c>
      <c r="I46" s="88">
        <f t="shared" si="0"/>
        <v>0</v>
      </c>
      <c r="J46" s="4"/>
    </row>
    <row r="47" spans="1:10" ht="12.75">
      <c r="A47" s="71" t="s">
        <v>20</v>
      </c>
      <c r="B47" s="82" t="s">
        <v>336</v>
      </c>
      <c r="C47" s="10" t="s">
        <v>42</v>
      </c>
      <c r="D47" s="9">
        <v>11</v>
      </c>
      <c r="E47" s="10" t="s">
        <v>190</v>
      </c>
      <c r="F47" s="13" t="s">
        <v>36</v>
      </c>
      <c r="G47" s="14">
        <v>5000</v>
      </c>
      <c r="H47" s="14">
        <v>0</v>
      </c>
      <c r="I47" s="88">
        <f t="shared" si="0"/>
        <v>0</v>
      </c>
      <c r="J47" s="4"/>
    </row>
    <row r="48" spans="1:10" ht="12.75">
      <c r="A48" s="68" t="s">
        <v>193</v>
      </c>
      <c r="B48" s="82" t="s">
        <v>336</v>
      </c>
      <c r="C48" s="10" t="s">
        <v>42</v>
      </c>
      <c r="D48" s="9">
        <v>13</v>
      </c>
      <c r="E48" s="10" t="s">
        <v>265</v>
      </c>
      <c r="F48" s="13" t="s">
        <v>0</v>
      </c>
      <c r="G48" s="7">
        <v>700</v>
      </c>
      <c r="H48" s="7">
        <v>0</v>
      </c>
      <c r="I48" s="88">
        <f t="shared" si="0"/>
        <v>0</v>
      </c>
      <c r="J48" s="4"/>
    </row>
    <row r="49" spans="1:10" ht="11.25" customHeight="1">
      <c r="A49" s="71" t="s">
        <v>142</v>
      </c>
      <c r="B49" s="82" t="s">
        <v>336</v>
      </c>
      <c r="C49" s="10" t="s">
        <v>42</v>
      </c>
      <c r="D49" s="9">
        <v>13</v>
      </c>
      <c r="E49" s="10" t="s">
        <v>217</v>
      </c>
      <c r="F49" s="13"/>
      <c r="G49" s="14">
        <v>700</v>
      </c>
      <c r="H49" s="14">
        <v>0</v>
      </c>
      <c r="I49" s="88">
        <f t="shared" si="0"/>
        <v>0</v>
      </c>
      <c r="J49" s="4"/>
    </row>
    <row r="50" spans="1:10" ht="21" customHeight="1">
      <c r="A50" s="71" t="s">
        <v>17</v>
      </c>
      <c r="B50" s="82" t="s">
        <v>336</v>
      </c>
      <c r="C50" s="10" t="s">
        <v>42</v>
      </c>
      <c r="D50" s="9">
        <v>13</v>
      </c>
      <c r="E50" s="10" t="s">
        <v>217</v>
      </c>
      <c r="F50" s="13" t="s">
        <v>92</v>
      </c>
      <c r="G50" s="14">
        <v>700</v>
      </c>
      <c r="H50" s="14">
        <v>0</v>
      </c>
      <c r="I50" s="86">
        <f t="shared" si="0"/>
        <v>0</v>
      </c>
      <c r="J50" s="4"/>
    </row>
    <row r="51" spans="1:10" ht="23.25" customHeight="1">
      <c r="A51" s="72" t="s">
        <v>260</v>
      </c>
      <c r="B51" s="82" t="s">
        <v>336</v>
      </c>
      <c r="C51" s="10" t="s">
        <v>42</v>
      </c>
      <c r="D51" s="9">
        <v>13</v>
      </c>
      <c r="E51" s="10" t="s">
        <v>217</v>
      </c>
      <c r="F51" s="13" t="s">
        <v>31</v>
      </c>
      <c r="G51" s="14">
        <v>700</v>
      </c>
      <c r="H51" s="14">
        <v>0</v>
      </c>
      <c r="I51" s="88">
        <f t="shared" si="0"/>
        <v>0</v>
      </c>
      <c r="J51" s="4"/>
    </row>
    <row r="52" spans="1:10" ht="22.5">
      <c r="A52" s="71" t="s">
        <v>185</v>
      </c>
      <c r="B52" s="82" t="s">
        <v>336</v>
      </c>
      <c r="C52" s="10" t="s">
        <v>42</v>
      </c>
      <c r="D52" s="9">
        <v>13</v>
      </c>
      <c r="E52" s="10" t="s">
        <v>217</v>
      </c>
      <c r="F52" s="13" t="s">
        <v>33</v>
      </c>
      <c r="G52" s="14">
        <v>700</v>
      </c>
      <c r="H52" s="14">
        <v>0</v>
      </c>
      <c r="I52" s="88">
        <f t="shared" si="0"/>
        <v>0</v>
      </c>
      <c r="J52" s="4"/>
    </row>
    <row r="53" spans="1:10" ht="33.75">
      <c r="A53" s="68" t="s">
        <v>337</v>
      </c>
      <c r="B53" s="82" t="s">
        <v>336</v>
      </c>
      <c r="C53" s="10" t="s">
        <v>42</v>
      </c>
      <c r="D53" s="9">
        <v>13</v>
      </c>
      <c r="E53" s="90" t="s">
        <v>267</v>
      </c>
      <c r="F53" s="178"/>
      <c r="G53" s="7">
        <f aca="true" t="shared" si="2" ref="G53:H55">G54</f>
        <v>2743.01</v>
      </c>
      <c r="H53" s="7">
        <f t="shared" si="2"/>
        <v>2743.01</v>
      </c>
      <c r="I53" s="86">
        <f t="shared" si="0"/>
        <v>100</v>
      </c>
      <c r="J53" s="4"/>
    </row>
    <row r="54" spans="1:10" ht="21" customHeight="1">
      <c r="A54" s="71" t="s">
        <v>17</v>
      </c>
      <c r="B54" s="82" t="s">
        <v>336</v>
      </c>
      <c r="C54" s="10" t="s">
        <v>42</v>
      </c>
      <c r="D54" s="9">
        <v>13</v>
      </c>
      <c r="E54" s="10" t="s">
        <v>338</v>
      </c>
      <c r="F54" s="13" t="s">
        <v>92</v>
      </c>
      <c r="G54" s="14">
        <f t="shared" si="2"/>
        <v>2743.01</v>
      </c>
      <c r="H54" s="14">
        <f t="shared" si="2"/>
        <v>2743.01</v>
      </c>
      <c r="I54" s="88">
        <f>H54/G54*100</f>
        <v>100</v>
      </c>
      <c r="J54" s="4"/>
    </row>
    <row r="55" spans="1:10" ht="23.25" customHeight="1">
      <c r="A55" s="72" t="s">
        <v>260</v>
      </c>
      <c r="B55" s="82" t="s">
        <v>336</v>
      </c>
      <c r="C55" s="10" t="s">
        <v>42</v>
      </c>
      <c r="D55" s="9">
        <v>13</v>
      </c>
      <c r="E55" s="10" t="s">
        <v>338</v>
      </c>
      <c r="F55" s="13" t="s">
        <v>31</v>
      </c>
      <c r="G55" s="14">
        <f t="shared" si="2"/>
        <v>2743.01</v>
      </c>
      <c r="H55" s="14">
        <f t="shared" si="2"/>
        <v>2743.01</v>
      </c>
      <c r="I55" s="88">
        <f>H55/G55*100</f>
        <v>100</v>
      </c>
      <c r="J55" s="4"/>
    </row>
    <row r="56" spans="1:10" ht="22.5">
      <c r="A56" s="71" t="s">
        <v>185</v>
      </c>
      <c r="B56" s="82" t="s">
        <v>336</v>
      </c>
      <c r="C56" s="10" t="s">
        <v>42</v>
      </c>
      <c r="D56" s="9">
        <v>13</v>
      </c>
      <c r="E56" s="10" t="s">
        <v>338</v>
      </c>
      <c r="F56" s="13" t="s">
        <v>33</v>
      </c>
      <c r="G56" s="14">
        <v>2743.01</v>
      </c>
      <c r="H56" s="14">
        <v>2743.01</v>
      </c>
      <c r="I56" s="88">
        <f>H56/G56*100</f>
        <v>100</v>
      </c>
      <c r="J56" s="4"/>
    </row>
    <row r="57" spans="1:10" ht="21" customHeight="1">
      <c r="A57" s="89" t="s">
        <v>21</v>
      </c>
      <c r="B57" s="82" t="s">
        <v>336</v>
      </c>
      <c r="C57" s="16" t="s">
        <v>38</v>
      </c>
      <c r="D57" s="17" t="s">
        <v>37</v>
      </c>
      <c r="E57" s="10"/>
      <c r="F57" s="13"/>
      <c r="G57" s="7">
        <f>G58</f>
        <v>115100</v>
      </c>
      <c r="H57" s="7">
        <f>H58</f>
        <v>115100</v>
      </c>
      <c r="I57" s="88">
        <f t="shared" si="0"/>
        <v>100</v>
      </c>
      <c r="J57" s="4"/>
    </row>
    <row r="58" spans="1:10" ht="12.75">
      <c r="A58" s="71" t="s">
        <v>22</v>
      </c>
      <c r="B58" s="82" t="s">
        <v>336</v>
      </c>
      <c r="C58" s="16" t="s">
        <v>38</v>
      </c>
      <c r="D58" s="17" t="s">
        <v>41</v>
      </c>
      <c r="E58" s="10"/>
      <c r="F58" s="13"/>
      <c r="G58" s="14">
        <f>G59</f>
        <v>115100</v>
      </c>
      <c r="H58" s="14">
        <f>H59</f>
        <v>115100</v>
      </c>
      <c r="I58" s="88">
        <f t="shared" si="0"/>
        <v>100</v>
      </c>
      <c r="J58" s="4"/>
    </row>
    <row r="59" spans="1:10" ht="29.25" customHeight="1">
      <c r="A59" s="71" t="s">
        <v>143</v>
      </c>
      <c r="B59" s="82" t="s">
        <v>336</v>
      </c>
      <c r="C59" s="16" t="s">
        <v>38</v>
      </c>
      <c r="D59" s="17" t="s">
        <v>41</v>
      </c>
      <c r="E59" s="10" t="s">
        <v>194</v>
      </c>
      <c r="F59" s="13"/>
      <c r="G59" s="14">
        <f>G60+G64</f>
        <v>115100</v>
      </c>
      <c r="H59" s="14">
        <f>H60+H64</f>
        <v>115100</v>
      </c>
      <c r="I59" s="88">
        <f t="shared" si="0"/>
        <v>100</v>
      </c>
      <c r="J59" s="4"/>
    </row>
    <row r="60" spans="1:10" ht="39" customHeight="1">
      <c r="A60" s="71" t="s">
        <v>266</v>
      </c>
      <c r="B60" s="82" t="s">
        <v>336</v>
      </c>
      <c r="C60" s="16" t="s">
        <v>38</v>
      </c>
      <c r="D60" s="17" t="s">
        <v>41</v>
      </c>
      <c r="E60" s="10" t="s">
        <v>194</v>
      </c>
      <c r="F60" s="8" t="s">
        <v>91</v>
      </c>
      <c r="G60" s="14">
        <f>G61</f>
        <v>109804.17</v>
      </c>
      <c r="H60" s="14">
        <f>H61</f>
        <v>109804.17</v>
      </c>
      <c r="I60" s="88">
        <f t="shared" si="0"/>
        <v>100</v>
      </c>
      <c r="J60" s="4"/>
    </row>
    <row r="61" spans="1:10" ht="12.75">
      <c r="A61" s="72" t="s">
        <v>15</v>
      </c>
      <c r="B61" s="82" t="s">
        <v>336</v>
      </c>
      <c r="C61" s="16" t="s">
        <v>38</v>
      </c>
      <c r="D61" s="17" t="s">
        <v>41</v>
      </c>
      <c r="E61" s="10" t="s">
        <v>194</v>
      </c>
      <c r="F61" s="13" t="s">
        <v>28</v>
      </c>
      <c r="G61" s="14">
        <f>G62+G63</f>
        <v>109804.17</v>
      </c>
      <c r="H61" s="14">
        <f>H62+H63</f>
        <v>109804.17</v>
      </c>
      <c r="I61" s="86">
        <f t="shared" si="0"/>
        <v>100</v>
      </c>
      <c r="J61" s="4"/>
    </row>
    <row r="62" spans="1:10" ht="22.5">
      <c r="A62" s="71" t="s">
        <v>179</v>
      </c>
      <c r="B62" s="82" t="s">
        <v>336</v>
      </c>
      <c r="C62" s="16" t="s">
        <v>38</v>
      </c>
      <c r="D62" s="17" t="s">
        <v>41</v>
      </c>
      <c r="E62" s="10" t="s">
        <v>194</v>
      </c>
      <c r="F62" s="13" t="s">
        <v>29</v>
      </c>
      <c r="G62" s="14">
        <v>84335.04</v>
      </c>
      <c r="H62" s="14">
        <v>84335.04</v>
      </c>
      <c r="I62" s="86">
        <f t="shared" si="0"/>
        <v>100</v>
      </c>
      <c r="J62" s="4"/>
    </row>
    <row r="63" spans="1:10" ht="42.75" customHeight="1">
      <c r="A63" s="71" t="s">
        <v>180</v>
      </c>
      <c r="B63" s="82" t="s">
        <v>336</v>
      </c>
      <c r="C63" s="16" t="s">
        <v>38</v>
      </c>
      <c r="D63" s="17" t="s">
        <v>41</v>
      </c>
      <c r="E63" s="10" t="s">
        <v>194</v>
      </c>
      <c r="F63" s="13" t="s">
        <v>181</v>
      </c>
      <c r="G63" s="14">
        <v>25469.13</v>
      </c>
      <c r="H63" s="14">
        <v>25469.13</v>
      </c>
      <c r="I63" s="88">
        <f t="shared" si="0"/>
        <v>100</v>
      </c>
      <c r="J63" s="4"/>
    </row>
    <row r="64" spans="1:10" ht="25.5" customHeight="1">
      <c r="A64" s="71" t="s">
        <v>183</v>
      </c>
      <c r="B64" s="82" t="s">
        <v>336</v>
      </c>
      <c r="C64" s="16" t="s">
        <v>38</v>
      </c>
      <c r="D64" s="17" t="s">
        <v>41</v>
      </c>
      <c r="E64" s="10" t="s">
        <v>194</v>
      </c>
      <c r="F64" s="15" t="s">
        <v>92</v>
      </c>
      <c r="G64" s="14">
        <f>G65</f>
        <v>5295.83</v>
      </c>
      <c r="H64" s="14">
        <f>H65</f>
        <v>5295.83</v>
      </c>
      <c r="I64" s="88">
        <f t="shared" si="0"/>
        <v>100</v>
      </c>
      <c r="J64" s="4"/>
    </row>
    <row r="65" spans="1:10" ht="19.5" customHeight="1">
      <c r="A65" s="72" t="s">
        <v>260</v>
      </c>
      <c r="B65" s="82" t="s">
        <v>336</v>
      </c>
      <c r="C65" s="16" t="s">
        <v>38</v>
      </c>
      <c r="D65" s="17" t="s">
        <v>41</v>
      </c>
      <c r="E65" s="10" t="s">
        <v>194</v>
      </c>
      <c r="F65" s="13" t="s">
        <v>31</v>
      </c>
      <c r="G65" s="14">
        <f>G66</f>
        <v>5295.83</v>
      </c>
      <c r="H65" s="14">
        <f>H66</f>
        <v>5295.83</v>
      </c>
      <c r="I65" s="88">
        <f t="shared" si="0"/>
        <v>100</v>
      </c>
      <c r="J65" s="4"/>
    </row>
    <row r="66" spans="1:10" ht="13.5" customHeight="1">
      <c r="A66" s="71" t="s">
        <v>261</v>
      </c>
      <c r="B66" s="82" t="s">
        <v>336</v>
      </c>
      <c r="C66" s="16" t="s">
        <v>38</v>
      </c>
      <c r="D66" s="17" t="s">
        <v>41</v>
      </c>
      <c r="E66" s="10" t="s">
        <v>194</v>
      </c>
      <c r="F66" s="13" t="s">
        <v>33</v>
      </c>
      <c r="G66" s="14">
        <v>5295.83</v>
      </c>
      <c r="H66" s="14">
        <v>5295.83</v>
      </c>
      <c r="I66" s="88">
        <f t="shared" si="0"/>
        <v>100</v>
      </c>
      <c r="J66" s="4"/>
    </row>
    <row r="67" spans="1:10" ht="24" customHeight="1">
      <c r="A67" s="68" t="s">
        <v>195</v>
      </c>
      <c r="B67" s="82" t="s">
        <v>336</v>
      </c>
      <c r="C67" s="65" t="s">
        <v>41</v>
      </c>
      <c r="D67" s="64" t="s">
        <v>37</v>
      </c>
      <c r="E67" s="90"/>
      <c r="F67" s="13"/>
      <c r="G67" s="7">
        <f>G68+G72+G77</f>
        <v>3500</v>
      </c>
      <c r="H67" s="7">
        <f>H68+H72+H77</f>
        <v>3500</v>
      </c>
      <c r="I67" s="88">
        <f t="shared" si="0"/>
        <v>100</v>
      </c>
      <c r="J67" s="4"/>
    </row>
    <row r="68" spans="1:10" ht="37.5" customHeight="1">
      <c r="A68" s="68" t="s">
        <v>340</v>
      </c>
      <c r="B68" s="82" t="s">
        <v>336</v>
      </c>
      <c r="C68" s="10" t="s">
        <v>41</v>
      </c>
      <c r="D68" s="67" t="s">
        <v>393</v>
      </c>
      <c r="E68" s="10" t="s">
        <v>267</v>
      </c>
      <c r="F68" s="13"/>
      <c r="G68" s="14">
        <f aca="true" t="shared" si="3" ref="G68:H70">G69</f>
        <v>1000</v>
      </c>
      <c r="H68" s="14">
        <f t="shared" si="3"/>
        <v>1000</v>
      </c>
      <c r="I68" s="88">
        <f t="shared" si="0"/>
        <v>100</v>
      </c>
      <c r="J68" s="4"/>
    </row>
    <row r="69" spans="1:10" ht="25.5" customHeight="1">
      <c r="A69" s="71" t="s">
        <v>183</v>
      </c>
      <c r="B69" s="82" t="s">
        <v>336</v>
      </c>
      <c r="C69" s="10" t="s">
        <v>41</v>
      </c>
      <c r="D69" s="67" t="s">
        <v>393</v>
      </c>
      <c r="E69" s="10" t="s">
        <v>341</v>
      </c>
      <c r="F69" s="15" t="s">
        <v>92</v>
      </c>
      <c r="G69" s="14">
        <f t="shared" si="3"/>
        <v>1000</v>
      </c>
      <c r="H69" s="14">
        <f t="shared" si="3"/>
        <v>1000</v>
      </c>
      <c r="I69" s="88">
        <f>H69/G69*100</f>
        <v>100</v>
      </c>
      <c r="J69" s="4"/>
    </row>
    <row r="70" spans="1:10" ht="19.5" customHeight="1">
      <c r="A70" s="72" t="s">
        <v>260</v>
      </c>
      <c r="B70" s="82" t="s">
        <v>336</v>
      </c>
      <c r="C70" s="10" t="s">
        <v>41</v>
      </c>
      <c r="D70" s="67" t="s">
        <v>393</v>
      </c>
      <c r="E70" s="10" t="s">
        <v>341</v>
      </c>
      <c r="F70" s="13" t="s">
        <v>31</v>
      </c>
      <c r="G70" s="14">
        <f t="shared" si="3"/>
        <v>1000</v>
      </c>
      <c r="H70" s="14">
        <f t="shared" si="3"/>
        <v>1000</v>
      </c>
      <c r="I70" s="88">
        <f>H70/G70*100</f>
        <v>100</v>
      </c>
      <c r="J70" s="4"/>
    </row>
    <row r="71" spans="1:10" ht="13.5" customHeight="1">
      <c r="A71" s="71" t="s">
        <v>261</v>
      </c>
      <c r="B71" s="82" t="s">
        <v>336</v>
      </c>
      <c r="C71" s="10" t="s">
        <v>41</v>
      </c>
      <c r="D71" s="67" t="s">
        <v>393</v>
      </c>
      <c r="E71" s="10" t="s">
        <v>341</v>
      </c>
      <c r="F71" s="13" t="s">
        <v>33</v>
      </c>
      <c r="G71" s="14">
        <v>1000</v>
      </c>
      <c r="H71" s="14">
        <v>1000</v>
      </c>
      <c r="I71" s="88">
        <f>H71/G71*100</f>
        <v>100</v>
      </c>
      <c r="J71" s="4"/>
    </row>
    <row r="72" spans="1:10" ht="35.25" customHeight="1">
      <c r="A72" s="68" t="s">
        <v>390</v>
      </c>
      <c r="B72" s="82" t="s">
        <v>336</v>
      </c>
      <c r="C72" s="10" t="s">
        <v>41</v>
      </c>
      <c r="D72" s="67" t="s">
        <v>53</v>
      </c>
      <c r="E72" s="10" t="s">
        <v>267</v>
      </c>
      <c r="F72" s="13"/>
      <c r="G72" s="14">
        <f aca="true" t="shared" si="4" ref="G72:H75">G73</f>
        <v>2000</v>
      </c>
      <c r="H72" s="14">
        <f t="shared" si="4"/>
        <v>2000</v>
      </c>
      <c r="I72" s="88">
        <f t="shared" si="0"/>
        <v>100</v>
      </c>
      <c r="J72" s="4"/>
    </row>
    <row r="73" spans="1:10" ht="48" customHeight="1">
      <c r="A73" s="71" t="s">
        <v>391</v>
      </c>
      <c r="B73" s="82" t="s">
        <v>336</v>
      </c>
      <c r="C73" s="10" t="s">
        <v>41</v>
      </c>
      <c r="D73" s="67" t="s">
        <v>53</v>
      </c>
      <c r="E73" s="10" t="s">
        <v>339</v>
      </c>
      <c r="F73" s="13"/>
      <c r="G73" s="14">
        <f t="shared" si="4"/>
        <v>2000</v>
      </c>
      <c r="H73" s="14">
        <f t="shared" si="4"/>
        <v>2000</v>
      </c>
      <c r="I73" s="88">
        <f t="shared" si="0"/>
        <v>100</v>
      </c>
      <c r="J73" s="4"/>
    </row>
    <row r="74" spans="1:10" ht="10.5" customHeight="1">
      <c r="A74" s="71" t="s">
        <v>183</v>
      </c>
      <c r="B74" s="82" t="s">
        <v>336</v>
      </c>
      <c r="C74" s="10" t="s">
        <v>41</v>
      </c>
      <c r="D74" s="67" t="s">
        <v>53</v>
      </c>
      <c r="E74" s="10" t="s">
        <v>339</v>
      </c>
      <c r="F74" s="13" t="s">
        <v>30</v>
      </c>
      <c r="G74" s="14">
        <f t="shared" si="4"/>
        <v>2000</v>
      </c>
      <c r="H74" s="14">
        <f t="shared" si="4"/>
        <v>2000</v>
      </c>
      <c r="I74" s="86">
        <f t="shared" si="0"/>
        <v>100</v>
      </c>
      <c r="J74" s="4"/>
    </row>
    <row r="75" spans="1:10" ht="21.75" customHeight="1">
      <c r="A75" s="72" t="s">
        <v>260</v>
      </c>
      <c r="B75" s="82" t="s">
        <v>336</v>
      </c>
      <c r="C75" s="10" t="s">
        <v>41</v>
      </c>
      <c r="D75" s="67" t="s">
        <v>53</v>
      </c>
      <c r="E75" s="10" t="s">
        <v>339</v>
      </c>
      <c r="F75" s="13" t="s">
        <v>31</v>
      </c>
      <c r="G75" s="14">
        <f t="shared" si="4"/>
        <v>2000</v>
      </c>
      <c r="H75" s="14">
        <f t="shared" si="4"/>
        <v>2000</v>
      </c>
      <c r="I75" s="88">
        <f t="shared" si="0"/>
        <v>100</v>
      </c>
      <c r="J75" s="4"/>
    </row>
    <row r="76" spans="1:10" ht="12" customHeight="1">
      <c r="A76" s="71" t="s">
        <v>261</v>
      </c>
      <c r="B76" s="82" t="s">
        <v>336</v>
      </c>
      <c r="C76" s="10" t="s">
        <v>41</v>
      </c>
      <c r="D76" s="67" t="s">
        <v>53</v>
      </c>
      <c r="E76" s="10" t="s">
        <v>339</v>
      </c>
      <c r="F76" s="13" t="s">
        <v>33</v>
      </c>
      <c r="G76" s="14">
        <v>2000</v>
      </c>
      <c r="H76" s="14">
        <v>2000</v>
      </c>
      <c r="I76" s="88">
        <f t="shared" si="0"/>
        <v>100</v>
      </c>
      <c r="J76" s="4"/>
    </row>
    <row r="77" spans="1:10" ht="37.5" customHeight="1">
      <c r="A77" s="68" t="s">
        <v>392</v>
      </c>
      <c r="B77" s="82" t="s">
        <v>336</v>
      </c>
      <c r="C77" s="10" t="s">
        <v>41</v>
      </c>
      <c r="D77" s="67" t="s">
        <v>53</v>
      </c>
      <c r="E77" s="10" t="s">
        <v>267</v>
      </c>
      <c r="F77" s="13"/>
      <c r="G77" s="14">
        <f aca="true" t="shared" si="5" ref="G77:H79">G78</f>
        <v>500</v>
      </c>
      <c r="H77" s="14">
        <f t="shared" si="5"/>
        <v>500</v>
      </c>
      <c r="I77" s="88">
        <f>H77/G77*100</f>
        <v>100</v>
      </c>
      <c r="J77" s="4"/>
    </row>
    <row r="78" spans="1:10" ht="25.5" customHeight="1">
      <c r="A78" s="71" t="s">
        <v>183</v>
      </c>
      <c r="B78" s="82" t="s">
        <v>336</v>
      </c>
      <c r="C78" s="10" t="s">
        <v>41</v>
      </c>
      <c r="D78" s="67" t="s">
        <v>53</v>
      </c>
      <c r="E78" s="10" t="s">
        <v>356</v>
      </c>
      <c r="F78" s="15" t="s">
        <v>92</v>
      </c>
      <c r="G78" s="14">
        <f t="shared" si="5"/>
        <v>500</v>
      </c>
      <c r="H78" s="14">
        <f t="shared" si="5"/>
        <v>500</v>
      </c>
      <c r="I78" s="88">
        <f>H78/G78*100</f>
        <v>100</v>
      </c>
      <c r="J78" s="4"/>
    </row>
    <row r="79" spans="1:10" ht="19.5" customHeight="1">
      <c r="A79" s="72" t="s">
        <v>260</v>
      </c>
      <c r="B79" s="82" t="s">
        <v>336</v>
      </c>
      <c r="C79" s="10" t="s">
        <v>41</v>
      </c>
      <c r="D79" s="67" t="s">
        <v>53</v>
      </c>
      <c r="E79" s="10" t="s">
        <v>356</v>
      </c>
      <c r="F79" s="13" t="s">
        <v>31</v>
      </c>
      <c r="G79" s="14">
        <f t="shared" si="5"/>
        <v>500</v>
      </c>
      <c r="H79" s="14">
        <f t="shared" si="5"/>
        <v>500</v>
      </c>
      <c r="I79" s="88">
        <f>H79/G79*100</f>
        <v>100</v>
      </c>
      <c r="J79" s="4"/>
    </row>
    <row r="80" spans="1:10" ht="13.5" customHeight="1">
      <c r="A80" s="71" t="s">
        <v>261</v>
      </c>
      <c r="B80" s="82" t="s">
        <v>336</v>
      </c>
      <c r="C80" s="10" t="s">
        <v>41</v>
      </c>
      <c r="D80" s="67" t="s">
        <v>53</v>
      </c>
      <c r="E80" s="10" t="s">
        <v>356</v>
      </c>
      <c r="F80" s="13" t="s">
        <v>33</v>
      </c>
      <c r="G80" s="14">
        <v>500</v>
      </c>
      <c r="H80" s="14">
        <v>500</v>
      </c>
      <c r="I80" s="88">
        <f>H80/G80*100</f>
        <v>100</v>
      </c>
      <c r="J80" s="4"/>
    </row>
    <row r="81" spans="1:10" ht="12.75">
      <c r="A81" s="68" t="s">
        <v>7</v>
      </c>
      <c r="B81" s="82" t="s">
        <v>336</v>
      </c>
      <c r="C81" s="16" t="s">
        <v>39</v>
      </c>
      <c r="D81" s="17" t="s">
        <v>37</v>
      </c>
      <c r="E81" s="16"/>
      <c r="F81" s="13"/>
      <c r="G81" s="7">
        <f>G82+G90+G94</f>
        <v>2152009.83</v>
      </c>
      <c r="H81" s="7">
        <f>H82+H90+H94</f>
        <v>381366</v>
      </c>
      <c r="I81" s="88">
        <f>H81/G81*100</f>
        <v>17.721387452956012</v>
      </c>
      <c r="J81" s="4"/>
    </row>
    <row r="82" spans="1:10" ht="22.5" customHeight="1">
      <c r="A82" s="68" t="s">
        <v>8</v>
      </c>
      <c r="B82" s="82" t="s">
        <v>336</v>
      </c>
      <c r="C82" s="16" t="s">
        <v>39</v>
      </c>
      <c r="D82" s="17" t="s">
        <v>42</v>
      </c>
      <c r="E82" s="16"/>
      <c r="F82" s="13"/>
      <c r="G82" s="7">
        <f>G83</f>
        <v>36400</v>
      </c>
      <c r="H82" s="7">
        <f>H83</f>
        <v>36400</v>
      </c>
      <c r="I82" s="88">
        <f t="shared" si="0"/>
        <v>100</v>
      </c>
      <c r="J82" s="4"/>
    </row>
    <row r="83" spans="1:10" ht="22.5">
      <c r="A83" s="71" t="s">
        <v>144</v>
      </c>
      <c r="B83" s="82" t="s">
        <v>336</v>
      </c>
      <c r="C83" s="16" t="s">
        <v>39</v>
      </c>
      <c r="D83" s="17" t="s">
        <v>42</v>
      </c>
      <c r="E83" s="16" t="s">
        <v>196</v>
      </c>
      <c r="F83" s="13"/>
      <c r="G83" s="14">
        <f>G84+G87</f>
        <v>36400</v>
      </c>
      <c r="H83" s="14">
        <f>H84+H87</f>
        <v>36400</v>
      </c>
      <c r="I83" s="86">
        <f t="shared" si="0"/>
        <v>100</v>
      </c>
      <c r="J83" s="4"/>
    </row>
    <row r="84" spans="1:10" ht="21.75" customHeight="1">
      <c r="A84" s="71" t="s">
        <v>90</v>
      </c>
      <c r="B84" s="82" t="s">
        <v>336</v>
      </c>
      <c r="C84" s="16" t="s">
        <v>39</v>
      </c>
      <c r="D84" s="17" t="s">
        <v>42</v>
      </c>
      <c r="E84" s="16" t="s">
        <v>196</v>
      </c>
      <c r="F84" s="13" t="s">
        <v>197</v>
      </c>
      <c r="G84" s="14">
        <f>G85+G86</f>
        <v>34902</v>
      </c>
      <c r="H84" s="14">
        <f>H85+H86</f>
        <v>34902</v>
      </c>
      <c r="I84" s="86">
        <f t="shared" si="0"/>
        <v>100</v>
      </c>
      <c r="J84" s="4"/>
    </row>
    <row r="85" spans="1:10" ht="24" customHeight="1">
      <c r="A85" s="71" t="s">
        <v>198</v>
      </c>
      <c r="B85" s="82" t="s">
        <v>336</v>
      </c>
      <c r="C85" s="16" t="s">
        <v>39</v>
      </c>
      <c r="D85" s="17" t="s">
        <v>42</v>
      </c>
      <c r="E85" s="16" t="s">
        <v>196</v>
      </c>
      <c r="F85" s="13" t="s">
        <v>29</v>
      </c>
      <c r="G85" s="14">
        <v>26806</v>
      </c>
      <c r="H85" s="14">
        <v>26806</v>
      </c>
      <c r="I85" s="86">
        <f t="shared" si="0"/>
        <v>100</v>
      </c>
      <c r="J85" s="4"/>
    </row>
    <row r="86" spans="1:10" ht="35.25" customHeight="1">
      <c r="A86" s="71" t="s">
        <v>180</v>
      </c>
      <c r="B86" s="82" t="s">
        <v>336</v>
      </c>
      <c r="C86" s="16" t="s">
        <v>39</v>
      </c>
      <c r="D86" s="17" t="s">
        <v>42</v>
      </c>
      <c r="E86" s="16" t="s">
        <v>196</v>
      </c>
      <c r="F86" s="15">
        <v>129</v>
      </c>
      <c r="G86" s="70">
        <v>8096</v>
      </c>
      <c r="H86" s="70">
        <v>8096</v>
      </c>
      <c r="I86" s="88">
        <f t="shared" si="0"/>
        <v>100</v>
      </c>
      <c r="J86" s="4"/>
    </row>
    <row r="87" spans="1:10" ht="31.5" customHeight="1">
      <c r="A87" s="71" t="s">
        <v>183</v>
      </c>
      <c r="B87" s="82" t="s">
        <v>336</v>
      </c>
      <c r="C87" s="16" t="s">
        <v>39</v>
      </c>
      <c r="D87" s="17" t="s">
        <v>42</v>
      </c>
      <c r="E87" s="16" t="s">
        <v>196</v>
      </c>
      <c r="F87" s="15">
        <v>200</v>
      </c>
      <c r="G87" s="70">
        <f>G88</f>
        <v>1498</v>
      </c>
      <c r="H87" s="70">
        <f>H88</f>
        <v>1498</v>
      </c>
      <c r="I87" s="88">
        <f aca="true" t="shared" si="6" ref="I87:I137">H87/G87*100</f>
        <v>100</v>
      </c>
      <c r="J87" s="4"/>
    </row>
    <row r="88" spans="1:10" ht="15.75" customHeight="1">
      <c r="A88" s="72" t="s">
        <v>260</v>
      </c>
      <c r="B88" s="82" t="s">
        <v>336</v>
      </c>
      <c r="C88" s="16" t="s">
        <v>39</v>
      </c>
      <c r="D88" s="17" t="s">
        <v>42</v>
      </c>
      <c r="E88" s="16" t="s">
        <v>196</v>
      </c>
      <c r="F88" s="15">
        <v>240</v>
      </c>
      <c r="G88" s="70">
        <f>G89</f>
        <v>1498</v>
      </c>
      <c r="H88" s="70">
        <f>H89</f>
        <v>1498</v>
      </c>
      <c r="I88" s="88">
        <f t="shared" si="6"/>
        <v>100</v>
      </c>
      <c r="J88" s="4"/>
    </row>
    <row r="89" spans="1:10" ht="22.5" customHeight="1">
      <c r="A89" s="71" t="s">
        <v>261</v>
      </c>
      <c r="B89" s="82" t="s">
        <v>336</v>
      </c>
      <c r="C89" s="16" t="s">
        <v>39</v>
      </c>
      <c r="D89" s="17" t="s">
        <v>42</v>
      </c>
      <c r="E89" s="16" t="s">
        <v>196</v>
      </c>
      <c r="F89" s="15">
        <v>244</v>
      </c>
      <c r="G89" s="70">
        <v>1498</v>
      </c>
      <c r="H89" s="70">
        <v>1498</v>
      </c>
      <c r="I89" s="86">
        <f t="shared" si="6"/>
        <v>100</v>
      </c>
      <c r="J89" s="4"/>
    </row>
    <row r="90" spans="1:10" ht="12" customHeight="1">
      <c r="A90" s="68" t="s">
        <v>145</v>
      </c>
      <c r="B90" s="82" t="s">
        <v>336</v>
      </c>
      <c r="C90" s="91" t="s">
        <v>39</v>
      </c>
      <c r="D90" s="22" t="s">
        <v>45</v>
      </c>
      <c r="E90" s="16"/>
      <c r="F90" s="13" t="s">
        <v>343</v>
      </c>
      <c r="G90" s="69">
        <f aca="true" t="shared" si="7" ref="G90:H92">G91</f>
        <v>2115609.83</v>
      </c>
      <c r="H90" s="69">
        <f t="shared" si="7"/>
        <v>344966</v>
      </c>
      <c r="I90" s="88">
        <f t="shared" si="6"/>
        <v>16.305747643458435</v>
      </c>
      <c r="J90" s="4"/>
    </row>
    <row r="91" spans="1:10" ht="20.25" customHeight="1">
      <c r="A91" s="71" t="s">
        <v>183</v>
      </c>
      <c r="B91" s="82" t="s">
        <v>336</v>
      </c>
      <c r="C91" s="91" t="s">
        <v>39</v>
      </c>
      <c r="D91" s="22" t="s">
        <v>45</v>
      </c>
      <c r="E91" s="10" t="s">
        <v>342</v>
      </c>
      <c r="F91" s="13" t="s">
        <v>30</v>
      </c>
      <c r="G91" s="70">
        <f t="shared" si="7"/>
        <v>2115609.83</v>
      </c>
      <c r="H91" s="70">
        <f t="shared" si="7"/>
        <v>344966</v>
      </c>
      <c r="I91" s="88">
        <f t="shared" si="6"/>
        <v>16.305747643458435</v>
      </c>
      <c r="J91" s="4"/>
    </row>
    <row r="92" spans="1:10" ht="11.25" customHeight="1">
      <c r="A92" s="72" t="s">
        <v>260</v>
      </c>
      <c r="B92" s="82" t="s">
        <v>336</v>
      </c>
      <c r="C92" s="91" t="s">
        <v>39</v>
      </c>
      <c r="D92" s="22" t="s">
        <v>45</v>
      </c>
      <c r="E92" s="10" t="s">
        <v>342</v>
      </c>
      <c r="F92" s="13" t="s">
        <v>31</v>
      </c>
      <c r="G92" s="70">
        <f t="shared" si="7"/>
        <v>2115609.83</v>
      </c>
      <c r="H92" s="70">
        <f t="shared" si="7"/>
        <v>344966</v>
      </c>
      <c r="I92" s="86">
        <f t="shared" si="6"/>
        <v>16.305747643458435</v>
      </c>
      <c r="J92" s="4"/>
    </row>
    <row r="93" spans="1:10" ht="17.25" customHeight="1">
      <c r="A93" s="71" t="s">
        <v>261</v>
      </c>
      <c r="B93" s="82" t="s">
        <v>336</v>
      </c>
      <c r="C93" s="91" t="s">
        <v>39</v>
      </c>
      <c r="D93" s="22" t="s">
        <v>45</v>
      </c>
      <c r="E93" s="10" t="s">
        <v>342</v>
      </c>
      <c r="F93" s="13" t="s">
        <v>33</v>
      </c>
      <c r="G93" s="70">
        <v>2115609.83</v>
      </c>
      <c r="H93" s="70">
        <v>344966</v>
      </c>
      <c r="I93" s="86">
        <f t="shared" si="6"/>
        <v>16.305747643458435</v>
      </c>
      <c r="J93" s="4"/>
    </row>
    <row r="94" spans="1:10" ht="11.25" customHeight="1" hidden="1">
      <c r="A94" s="68" t="s">
        <v>218</v>
      </c>
      <c r="B94" s="82" t="s">
        <v>336</v>
      </c>
      <c r="C94" s="91" t="s">
        <v>39</v>
      </c>
      <c r="D94" s="22" t="s">
        <v>219</v>
      </c>
      <c r="E94" s="10"/>
      <c r="F94" s="13" t="s">
        <v>0</v>
      </c>
      <c r="G94" s="69">
        <f>G95</f>
        <v>0</v>
      </c>
      <c r="H94" s="69">
        <f>H95</f>
        <v>0</v>
      </c>
      <c r="I94" s="88" t="e">
        <f t="shared" si="6"/>
        <v>#DIV/0!</v>
      </c>
      <c r="J94" s="4"/>
    </row>
    <row r="95" spans="1:10" ht="24" customHeight="1" hidden="1">
      <c r="A95" s="71" t="s">
        <v>275</v>
      </c>
      <c r="B95" s="82" t="s">
        <v>336</v>
      </c>
      <c r="C95" s="91" t="s">
        <v>39</v>
      </c>
      <c r="D95" s="22" t="s">
        <v>219</v>
      </c>
      <c r="E95" s="10"/>
      <c r="F95" s="13" t="s">
        <v>0</v>
      </c>
      <c r="G95" s="70">
        <f>G99+G103+G96</f>
        <v>0</v>
      </c>
      <c r="H95" s="70">
        <f>H99+H103+H96</f>
        <v>0</v>
      </c>
      <c r="I95" s="88" t="e">
        <f t="shared" si="6"/>
        <v>#DIV/0!</v>
      </c>
      <c r="J95" s="4"/>
    </row>
    <row r="96" spans="1:10" ht="20.25" customHeight="1" hidden="1">
      <c r="A96" s="71" t="s">
        <v>183</v>
      </c>
      <c r="B96" s="82" t="s">
        <v>336</v>
      </c>
      <c r="C96" s="91" t="s">
        <v>39</v>
      </c>
      <c r="D96" s="22" t="s">
        <v>219</v>
      </c>
      <c r="E96" s="10" t="s">
        <v>349</v>
      </c>
      <c r="F96" s="13" t="s">
        <v>30</v>
      </c>
      <c r="G96" s="70">
        <f>G97</f>
        <v>0</v>
      </c>
      <c r="H96" s="70">
        <f>H97</f>
        <v>0</v>
      </c>
      <c r="I96" s="88" t="e">
        <f>H96/G96*100</f>
        <v>#DIV/0!</v>
      </c>
      <c r="J96" s="4"/>
    </row>
    <row r="97" spans="1:10" ht="11.25" customHeight="1" hidden="1">
      <c r="A97" s="72" t="s">
        <v>260</v>
      </c>
      <c r="B97" s="82" t="s">
        <v>336</v>
      </c>
      <c r="C97" s="91" t="s">
        <v>39</v>
      </c>
      <c r="D97" s="22" t="s">
        <v>219</v>
      </c>
      <c r="E97" s="10" t="s">
        <v>349</v>
      </c>
      <c r="F97" s="13" t="s">
        <v>31</v>
      </c>
      <c r="G97" s="70">
        <f>G98</f>
        <v>0</v>
      </c>
      <c r="H97" s="70">
        <f>H98</f>
        <v>0</v>
      </c>
      <c r="I97" s="86" t="e">
        <f>H97/G97*100</f>
        <v>#DIV/0!</v>
      </c>
      <c r="J97" s="4"/>
    </row>
    <row r="98" spans="1:10" ht="17.25" customHeight="1" hidden="1">
      <c r="A98" s="71" t="s">
        <v>261</v>
      </c>
      <c r="B98" s="82" t="s">
        <v>336</v>
      </c>
      <c r="C98" s="91" t="s">
        <v>39</v>
      </c>
      <c r="D98" s="22" t="s">
        <v>219</v>
      </c>
      <c r="E98" s="10" t="s">
        <v>349</v>
      </c>
      <c r="F98" s="13" t="s">
        <v>33</v>
      </c>
      <c r="G98" s="70">
        <v>0</v>
      </c>
      <c r="H98" s="70">
        <v>0</v>
      </c>
      <c r="I98" s="86" t="e">
        <f>H98/G98*100</f>
        <v>#DIV/0!</v>
      </c>
      <c r="J98" s="4"/>
    </row>
    <row r="99" spans="1:10" ht="20.25" customHeight="1" hidden="1">
      <c r="A99" s="106" t="s">
        <v>257</v>
      </c>
      <c r="B99" s="82" t="s">
        <v>336</v>
      </c>
      <c r="C99" s="91" t="s">
        <v>39</v>
      </c>
      <c r="D99" s="22" t="s">
        <v>219</v>
      </c>
      <c r="E99" s="10" t="s">
        <v>344</v>
      </c>
      <c r="F99" s="13"/>
      <c r="G99" s="69">
        <f aca="true" t="shared" si="8" ref="G99:H101">G100</f>
        <v>0</v>
      </c>
      <c r="H99" s="69">
        <f t="shared" si="8"/>
        <v>0</v>
      </c>
      <c r="I99" s="88" t="e">
        <f t="shared" si="6"/>
        <v>#DIV/0!</v>
      </c>
      <c r="J99" s="4"/>
    </row>
    <row r="100" spans="1:10" ht="22.5" hidden="1">
      <c r="A100" s="71" t="s">
        <v>183</v>
      </c>
      <c r="B100" s="82" t="s">
        <v>336</v>
      </c>
      <c r="C100" s="91" t="s">
        <v>39</v>
      </c>
      <c r="D100" s="22" t="s">
        <v>219</v>
      </c>
      <c r="E100" s="10" t="s">
        <v>344</v>
      </c>
      <c r="F100" s="13" t="s">
        <v>30</v>
      </c>
      <c r="G100" s="70">
        <f t="shared" si="8"/>
        <v>0</v>
      </c>
      <c r="H100" s="70">
        <f t="shared" si="8"/>
        <v>0</v>
      </c>
      <c r="I100" s="86" t="e">
        <f t="shared" si="6"/>
        <v>#DIV/0!</v>
      </c>
      <c r="J100" s="4"/>
    </row>
    <row r="101" spans="1:10" ht="12.75" hidden="1">
      <c r="A101" s="72" t="s">
        <v>260</v>
      </c>
      <c r="B101" s="82" t="s">
        <v>336</v>
      </c>
      <c r="C101" s="91" t="s">
        <v>39</v>
      </c>
      <c r="D101" s="22" t="s">
        <v>219</v>
      </c>
      <c r="E101" s="10" t="s">
        <v>344</v>
      </c>
      <c r="F101" s="13" t="s">
        <v>31</v>
      </c>
      <c r="G101" s="70">
        <f t="shared" si="8"/>
        <v>0</v>
      </c>
      <c r="H101" s="70">
        <f t="shared" si="8"/>
        <v>0</v>
      </c>
      <c r="I101" s="88" t="e">
        <f t="shared" si="6"/>
        <v>#DIV/0!</v>
      </c>
      <c r="J101" s="4"/>
    </row>
    <row r="102" spans="1:10" ht="21" customHeight="1" hidden="1">
      <c r="A102" s="71" t="s">
        <v>261</v>
      </c>
      <c r="B102" s="82" t="s">
        <v>336</v>
      </c>
      <c r="C102" s="91" t="s">
        <v>39</v>
      </c>
      <c r="D102" s="22" t="s">
        <v>219</v>
      </c>
      <c r="E102" s="10" t="s">
        <v>344</v>
      </c>
      <c r="F102" s="13" t="s">
        <v>33</v>
      </c>
      <c r="G102" s="70">
        <v>0</v>
      </c>
      <c r="H102" s="70">
        <v>0</v>
      </c>
      <c r="I102" s="88" t="e">
        <f t="shared" si="6"/>
        <v>#DIV/0!</v>
      </c>
      <c r="J102" s="4"/>
    </row>
    <row r="103" spans="1:10" ht="27.75" customHeight="1" hidden="1">
      <c r="A103" s="106" t="s">
        <v>258</v>
      </c>
      <c r="B103" s="82" t="s">
        <v>336</v>
      </c>
      <c r="C103" s="91" t="s">
        <v>39</v>
      </c>
      <c r="D103" s="22" t="s">
        <v>219</v>
      </c>
      <c r="E103" s="10" t="s">
        <v>344</v>
      </c>
      <c r="F103" s="13"/>
      <c r="G103" s="69">
        <f aca="true" t="shared" si="9" ref="G103:H105">G104</f>
        <v>0</v>
      </c>
      <c r="H103" s="69">
        <f t="shared" si="9"/>
        <v>0</v>
      </c>
      <c r="I103" s="88" t="e">
        <f t="shared" si="6"/>
        <v>#DIV/0!</v>
      </c>
      <c r="J103" s="4"/>
    </row>
    <row r="104" spans="1:10" ht="21.75" customHeight="1" hidden="1">
      <c r="A104" s="71" t="s">
        <v>183</v>
      </c>
      <c r="B104" s="82" t="s">
        <v>336</v>
      </c>
      <c r="C104" s="91" t="s">
        <v>39</v>
      </c>
      <c r="D104" s="22" t="s">
        <v>219</v>
      </c>
      <c r="E104" s="10" t="s">
        <v>344</v>
      </c>
      <c r="F104" s="13" t="s">
        <v>30</v>
      </c>
      <c r="G104" s="70">
        <f t="shared" si="9"/>
        <v>0</v>
      </c>
      <c r="H104" s="70">
        <f t="shared" si="9"/>
        <v>0</v>
      </c>
      <c r="I104" s="86" t="e">
        <f t="shared" si="6"/>
        <v>#DIV/0!</v>
      </c>
      <c r="J104" s="4"/>
    </row>
    <row r="105" spans="1:10" ht="23.25" customHeight="1" hidden="1">
      <c r="A105" s="72" t="s">
        <v>260</v>
      </c>
      <c r="B105" s="82" t="s">
        <v>336</v>
      </c>
      <c r="C105" s="91" t="s">
        <v>39</v>
      </c>
      <c r="D105" s="22" t="s">
        <v>219</v>
      </c>
      <c r="E105" s="10" t="s">
        <v>344</v>
      </c>
      <c r="F105" s="13" t="s">
        <v>31</v>
      </c>
      <c r="G105" s="70">
        <f t="shared" si="9"/>
        <v>0</v>
      </c>
      <c r="H105" s="70">
        <f t="shared" si="9"/>
        <v>0</v>
      </c>
      <c r="I105" s="88" t="e">
        <f t="shared" si="6"/>
        <v>#DIV/0!</v>
      </c>
      <c r="J105" s="4"/>
    </row>
    <row r="106" spans="1:10" ht="22.5" customHeight="1" hidden="1">
      <c r="A106" s="71" t="s">
        <v>261</v>
      </c>
      <c r="B106" s="82" t="s">
        <v>336</v>
      </c>
      <c r="C106" s="91" t="s">
        <v>39</v>
      </c>
      <c r="D106" s="22" t="s">
        <v>219</v>
      </c>
      <c r="E106" s="10" t="s">
        <v>344</v>
      </c>
      <c r="F106" s="13" t="s">
        <v>33</v>
      </c>
      <c r="G106" s="70">
        <v>0</v>
      </c>
      <c r="H106" s="70">
        <v>0</v>
      </c>
      <c r="I106" s="88" t="e">
        <f t="shared" si="6"/>
        <v>#DIV/0!</v>
      </c>
      <c r="J106" s="4"/>
    </row>
    <row r="107" spans="1:10" ht="22.5" customHeight="1">
      <c r="A107" s="68" t="s">
        <v>9</v>
      </c>
      <c r="B107" s="82" t="s">
        <v>336</v>
      </c>
      <c r="C107" s="16" t="s">
        <v>46</v>
      </c>
      <c r="D107" s="17" t="s">
        <v>37</v>
      </c>
      <c r="E107" s="16"/>
      <c r="F107" s="13"/>
      <c r="G107" s="69">
        <f aca="true" t="shared" si="10" ref="G107:H110">G108</f>
        <v>214152</v>
      </c>
      <c r="H107" s="69">
        <f t="shared" si="10"/>
        <v>214152</v>
      </c>
      <c r="I107" s="88">
        <f t="shared" si="6"/>
        <v>100</v>
      </c>
      <c r="J107" s="4"/>
    </row>
    <row r="108" spans="1:10" ht="12.75" customHeight="1">
      <c r="A108" s="68" t="s">
        <v>96</v>
      </c>
      <c r="B108" s="82" t="s">
        <v>336</v>
      </c>
      <c r="C108" s="16" t="s">
        <v>46</v>
      </c>
      <c r="D108" s="17" t="s">
        <v>41</v>
      </c>
      <c r="E108" s="16"/>
      <c r="F108" s="13"/>
      <c r="G108" s="69">
        <f t="shared" si="10"/>
        <v>214152</v>
      </c>
      <c r="H108" s="69">
        <f t="shared" si="10"/>
        <v>214152</v>
      </c>
      <c r="I108" s="86">
        <f t="shared" si="6"/>
        <v>100</v>
      </c>
      <c r="J108" s="4"/>
    </row>
    <row r="109" spans="1:10" ht="22.5">
      <c r="A109" s="68" t="s">
        <v>345</v>
      </c>
      <c r="B109" s="82" t="s">
        <v>336</v>
      </c>
      <c r="C109" s="16" t="s">
        <v>46</v>
      </c>
      <c r="D109" s="17" t="s">
        <v>41</v>
      </c>
      <c r="E109" s="16"/>
      <c r="F109" s="13"/>
      <c r="G109" s="69">
        <f>G110+G112</f>
        <v>214152</v>
      </c>
      <c r="H109" s="69">
        <f>H110+H112</f>
        <v>214152</v>
      </c>
      <c r="I109" s="88">
        <f t="shared" si="6"/>
        <v>100</v>
      </c>
      <c r="J109" s="4"/>
    </row>
    <row r="110" spans="1:10" ht="26.25" customHeight="1">
      <c r="A110" s="71" t="s">
        <v>183</v>
      </c>
      <c r="B110" s="82" t="s">
        <v>336</v>
      </c>
      <c r="C110" s="16" t="s">
        <v>46</v>
      </c>
      <c r="D110" s="17" t="s">
        <v>41</v>
      </c>
      <c r="E110" s="16" t="s">
        <v>346</v>
      </c>
      <c r="F110" s="13" t="s">
        <v>30</v>
      </c>
      <c r="G110" s="70">
        <f t="shared" si="10"/>
        <v>124152</v>
      </c>
      <c r="H110" s="70">
        <f t="shared" si="10"/>
        <v>124152</v>
      </c>
      <c r="I110" s="88">
        <f t="shared" si="6"/>
        <v>100</v>
      </c>
      <c r="J110" s="4"/>
    </row>
    <row r="111" spans="1:10" ht="21.75" customHeight="1">
      <c r="A111" s="72" t="s">
        <v>260</v>
      </c>
      <c r="B111" s="82" t="s">
        <v>336</v>
      </c>
      <c r="C111" s="16" t="s">
        <v>46</v>
      </c>
      <c r="D111" s="17" t="s">
        <v>41</v>
      </c>
      <c r="E111" s="16" t="s">
        <v>346</v>
      </c>
      <c r="F111" s="13" t="s">
        <v>31</v>
      </c>
      <c r="G111" s="70">
        <f>G113</f>
        <v>124152</v>
      </c>
      <c r="H111" s="70">
        <f>H113</f>
        <v>124152</v>
      </c>
      <c r="I111" s="88">
        <f t="shared" si="6"/>
        <v>100</v>
      </c>
      <c r="J111" s="4"/>
    </row>
    <row r="112" spans="1:10" ht="22.5" customHeight="1">
      <c r="A112" s="71" t="s">
        <v>261</v>
      </c>
      <c r="B112" s="82" t="s">
        <v>336</v>
      </c>
      <c r="C112" s="16" t="s">
        <v>46</v>
      </c>
      <c r="D112" s="17" t="s">
        <v>41</v>
      </c>
      <c r="E112" s="16" t="s">
        <v>346</v>
      </c>
      <c r="F112" s="13" t="s">
        <v>33</v>
      </c>
      <c r="G112" s="70">
        <v>90000</v>
      </c>
      <c r="H112" s="70">
        <v>90000</v>
      </c>
      <c r="I112" s="88">
        <f>H112/G112*100</f>
        <v>100</v>
      </c>
      <c r="J112" s="4"/>
    </row>
    <row r="113" spans="1:10" ht="59.25" customHeight="1">
      <c r="A113" s="68" t="s">
        <v>399</v>
      </c>
      <c r="B113" s="82" t="s">
        <v>336</v>
      </c>
      <c r="C113" s="65" t="s">
        <v>46</v>
      </c>
      <c r="D113" s="64" t="s">
        <v>41</v>
      </c>
      <c r="E113" s="65" t="s">
        <v>357</v>
      </c>
      <c r="F113" s="178" t="s">
        <v>33</v>
      </c>
      <c r="G113" s="69">
        <v>124152</v>
      </c>
      <c r="H113" s="69">
        <v>124152</v>
      </c>
      <c r="I113" s="86">
        <f t="shared" si="6"/>
        <v>100</v>
      </c>
      <c r="J113" s="4"/>
    </row>
    <row r="114" spans="1:10" ht="12.75">
      <c r="A114" s="68" t="s">
        <v>4</v>
      </c>
      <c r="B114" s="82" t="s">
        <v>336</v>
      </c>
      <c r="C114" s="16" t="s">
        <v>44</v>
      </c>
      <c r="D114" s="18" t="s">
        <v>37</v>
      </c>
      <c r="E114" s="16"/>
      <c r="F114" s="19"/>
      <c r="G114" s="92">
        <f aca="true" t="shared" si="11" ref="G114:H118">G115</f>
        <v>275634</v>
      </c>
      <c r="H114" s="92">
        <f t="shared" si="11"/>
        <v>275634</v>
      </c>
      <c r="I114" s="88">
        <f t="shared" si="6"/>
        <v>100</v>
      </c>
      <c r="J114" s="4"/>
    </row>
    <row r="115" spans="1:10" ht="12.75">
      <c r="A115" s="71" t="s">
        <v>5</v>
      </c>
      <c r="B115" s="82" t="s">
        <v>336</v>
      </c>
      <c r="C115" s="16" t="s">
        <v>44</v>
      </c>
      <c r="D115" s="17" t="s">
        <v>42</v>
      </c>
      <c r="E115" s="16"/>
      <c r="F115" s="19"/>
      <c r="G115" s="93">
        <f t="shared" si="11"/>
        <v>275634</v>
      </c>
      <c r="H115" s="93">
        <f t="shared" si="11"/>
        <v>275634</v>
      </c>
      <c r="I115" s="86">
        <f t="shared" si="6"/>
        <v>100</v>
      </c>
      <c r="J115" s="4"/>
    </row>
    <row r="116" spans="1:10" ht="22.5" customHeight="1">
      <c r="A116" s="71" t="s">
        <v>25</v>
      </c>
      <c r="B116" s="82" t="s">
        <v>336</v>
      </c>
      <c r="C116" s="10" t="s">
        <v>44</v>
      </c>
      <c r="D116" s="9" t="s">
        <v>42</v>
      </c>
      <c r="E116" s="10" t="s">
        <v>199</v>
      </c>
      <c r="F116" s="8"/>
      <c r="G116" s="93">
        <f t="shared" si="11"/>
        <v>275634</v>
      </c>
      <c r="H116" s="93">
        <f t="shared" si="11"/>
        <v>275634</v>
      </c>
      <c r="I116" s="86">
        <f t="shared" si="6"/>
        <v>100</v>
      </c>
      <c r="J116" s="4"/>
    </row>
    <row r="117" spans="1:10" ht="21.75" customHeight="1">
      <c r="A117" s="71" t="s">
        <v>26</v>
      </c>
      <c r="B117" s="82" t="s">
        <v>336</v>
      </c>
      <c r="C117" s="10" t="s">
        <v>44</v>
      </c>
      <c r="D117" s="9" t="s">
        <v>42</v>
      </c>
      <c r="E117" s="10" t="s">
        <v>199</v>
      </c>
      <c r="F117" s="8">
        <v>300</v>
      </c>
      <c r="G117" s="93">
        <f t="shared" si="11"/>
        <v>275634</v>
      </c>
      <c r="H117" s="93">
        <f t="shared" si="11"/>
        <v>275634</v>
      </c>
      <c r="I117" s="86">
        <f t="shared" si="6"/>
        <v>100</v>
      </c>
      <c r="J117" s="4"/>
    </row>
    <row r="118" spans="1:10" ht="12" customHeight="1">
      <c r="A118" s="71" t="s">
        <v>27</v>
      </c>
      <c r="B118" s="82" t="s">
        <v>336</v>
      </c>
      <c r="C118" s="10" t="s">
        <v>44</v>
      </c>
      <c r="D118" s="9" t="s">
        <v>42</v>
      </c>
      <c r="E118" s="10" t="s">
        <v>199</v>
      </c>
      <c r="F118" s="8">
        <v>310</v>
      </c>
      <c r="G118" s="93">
        <f t="shared" si="11"/>
        <v>275634</v>
      </c>
      <c r="H118" s="93">
        <f t="shared" si="11"/>
        <v>275634</v>
      </c>
      <c r="I118" s="86">
        <f t="shared" si="6"/>
        <v>100</v>
      </c>
      <c r="J118" s="4"/>
    </row>
    <row r="119" spans="1:10" ht="11.25" customHeight="1">
      <c r="A119" s="72" t="s">
        <v>268</v>
      </c>
      <c r="B119" s="82" t="s">
        <v>336</v>
      </c>
      <c r="C119" s="10" t="s">
        <v>44</v>
      </c>
      <c r="D119" s="9" t="s">
        <v>42</v>
      </c>
      <c r="E119" s="10" t="s">
        <v>199</v>
      </c>
      <c r="F119" s="8">
        <v>312</v>
      </c>
      <c r="G119" s="93">
        <v>275634</v>
      </c>
      <c r="H119" s="93">
        <v>275634</v>
      </c>
      <c r="I119" s="88">
        <f t="shared" si="6"/>
        <v>100</v>
      </c>
      <c r="J119" s="4"/>
    </row>
    <row r="120" spans="1:10" ht="12.75">
      <c r="A120" s="87" t="s">
        <v>93</v>
      </c>
      <c r="B120" s="82" t="s">
        <v>336</v>
      </c>
      <c r="C120" s="10">
        <v>11</v>
      </c>
      <c r="D120" s="9" t="s">
        <v>37</v>
      </c>
      <c r="E120" s="9"/>
      <c r="F120" s="10"/>
      <c r="G120" s="92">
        <f aca="true" t="shared" si="12" ref="G120:H124">G121</f>
        <v>114425</v>
      </c>
      <c r="H120" s="92">
        <f>H123+H126</f>
        <v>114425</v>
      </c>
      <c r="I120" s="88">
        <f t="shared" si="6"/>
        <v>100</v>
      </c>
      <c r="J120" s="4"/>
    </row>
    <row r="121" spans="1:10" ht="11.25" customHeight="1">
      <c r="A121" s="72" t="s">
        <v>95</v>
      </c>
      <c r="B121" s="82" t="s">
        <v>336</v>
      </c>
      <c r="C121" s="10">
        <v>11</v>
      </c>
      <c r="D121" s="9" t="s">
        <v>38</v>
      </c>
      <c r="E121" s="9"/>
      <c r="F121" s="10"/>
      <c r="G121" s="93">
        <f>G123+G126</f>
        <v>114425</v>
      </c>
      <c r="H121" s="93">
        <f>H123+H126</f>
        <v>114425</v>
      </c>
      <c r="I121" s="88">
        <f t="shared" si="6"/>
        <v>100</v>
      </c>
      <c r="J121" s="4"/>
    </row>
    <row r="122" spans="1:10" ht="12" customHeight="1" hidden="1">
      <c r="A122" s="72" t="s">
        <v>220</v>
      </c>
      <c r="B122" s="82" t="s">
        <v>336</v>
      </c>
      <c r="C122" s="10">
        <v>11</v>
      </c>
      <c r="D122" s="9" t="s">
        <v>38</v>
      </c>
      <c r="E122" s="9" t="s">
        <v>347</v>
      </c>
      <c r="F122" s="10"/>
      <c r="G122" s="93">
        <v>0</v>
      </c>
      <c r="H122" s="93">
        <v>0</v>
      </c>
      <c r="I122" s="88" t="e">
        <f t="shared" si="6"/>
        <v>#DIV/0!</v>
      </c>
      <c r="J122" s="4"/>
    </row>
    <row r="123" spans="1:10" ht="12.75">
      <c r="A123" s="71" t="s">
        <v>17</v>
      </c>
      <c r="B123" s="82" t="s">
        <v>336</v>
      </c>
      <c r="C123" s="10">
        <v>11</v>
      </c>
      <c r="D123" s="9" t="s">
        <v>38</v>
      </c>
      <c r="E123" s="9" t="s">
        <v>394</v>
      </c>
      <c r="F123" s="10" t="s">
        <v>92</v>
      </c>
      <c r="G123" s="93">
        <f t="shared" si="12"/>
        <v>44425</v>
      </c>
      <c r="H123" s="93">
        <f t="shared" si="12"/>
        <v>44425</v>
      </c>
      <c r="I123" s="88">
        <f t="shared" si="6"/>
        <v>100</v>
      </c>
      <c r="J123" s="4"/>
    </row>
    <row r="124" spans="1:10" ht="12.75">
      <c r="A124" s="72" t="s">
        <v>260</v>
      </c>
      <c r="B124" s="82" t="s">
        <v>336</v>
      </c>
      <c r="C124" s="10">
        <v>11</v>
      </c>
      <c r="D124" s="9" t="s">
        <v>38</v>
      </c>
      <c r="E124" s="9" t="s">
        <v>394</v>
      </c>
      <c r="F124" s="10" t="s">
        <v>94</v>
      </c>
      <c r="G124" s="93">
        <f t="shared" si="12"/>
        <v>44425</v>
      </c>
      <c r="H124" s="93">
        <f t="shared" si="12"/>
        <v>44425</v>
      </c>
      <c r="I124" s="88">
        <f t="shared" si="6"/>
        <v>100</v>
      </c>
      <c r="J124" s="4"/>
    </row>
    <row r="125" spans="1:10" ht="45">
      <c r="A125" s="68" t="s">
        <v>398</v>
      </c>
      <c r="B125" s="82" t="s">
        <v>336</v>
      </c>
      <c r="C125" s="90">
        <v>11</v>
      </c>
      <c r="D125" s="177" t="s">
        <v>38</v>
      </c>
      <c r="E125" s="177" t="s">
        <v>394</v>
      </c>
      <c r="F125" s="90">
        <v>244</v>
      </c>
      <c r="G125" s="92">
        <v>44425</v>
      </c>
      <c r="H125" s="92">
        <v>44425</v>
      </c>
      <c r="I125" s="86">
        <f t="shared" si="6"/>
        <v>100</v>
      </c>
      <c r="J125" s="4"/>
    </row>
    <row r="126" spans="1:10" ht="12.75">
      <c r="A126" s="68" t="s">
        <v>395</v>
      </c>
      <c r="B126" s="82" t="s">
        <v>336</v>
      </c>
      <c r="C126" s="90">
        <v>11</v>
      </c>
      <c r="D126" s="177" t="s">
        <v>38</v>
      </c>
      <c r="E126" s="177" t="s">
        <v>347</v>
      </c>
      <c r="F126" s="90">
        <v>350</v>
      </c>
      <c r="G126" s="92">
        <v>70000</v>
      </c>
      <c r="H126" s="92">
        <v>70000</v>
      </c>
      <c r="I126" s="86">
        <f t="shared" si="6"/>
        <v>100</v>
      </c>
      <c r="J126" s="4"/>
    </row>
    <row r="127" spans="1:10" ht="12.75">
      <c r="A127" s="71" t="s">
        <v>396</v>
      </c>
      <c r="B127" s="82" t="s">
        <v>336</v>
      </c>
      <c r="C127" s="10">
        <v>11</v>
      </c>
      <c r="D127" s="9" t="s">
        <v>38</v>
      </c>
      <c r="E127" s="9" t="s">
        <v>347</v>
      </c>
      <c r="F127" s="10">
        <v>350</v>
      </c>
      <c r="G127" s="93">
        <v>70000</v>
      </c>
      <c r="H127" s="93">
        <v>70000</v>
      </c>
      <c r="I127" s="88">
        <f t="shared" si="6"/>
        <v>100</v>
      </c>
      <c r="J127" s="4"/>
    </row>
    <row r="128" spans="1:10" ht="11.25" customHeight="1">
      <c r="A128" s="68" t="s">
        <v>221</v>
      </c>
      <c r="B128" s="82" t="s">
        <v>336</v>
      </c>
      <c r="C128" s="10">
        <v>14</v>
      </c>
      <c r="D128" s="9" t="s">
        <v>222</v>
      </c>
      <c r="E128" s="9"/>
      <c r="F128" s="16"/>
      <c r="G128" s="92">
        <f aca="true" t="shared" si="13" ref="G128:H130">G129</f>
        <v>26000</v>
      </c>
      <c r="H128" s="92">
        <f t="shared" si="13"/>
        <v>26000</v>
      </c>
      <c r="I128" s="88">
        <f t="shared" si="6"/>
        <v>100</v>
      </c>
      <c r="J128" s="4"/>
    </row>
    <row r="129" spans="1:10" ht="10.5" customHeight="1">
      <c r="A129" s="71" t="s">
        <v>86</v>
      </c>
      <c r="B129" s="82" t="s">
        <v>336</v>
      </c>
      <c r="C129" s="10">
        <v>14</v>
      </c>
      <c r="D129" s="9" t="s">
        <v>41</v>
      </c>
      <c r="E129" s="9"/>
      <c r="F129" s="16"/>
      <c r="G129" s="93">
        <f t="shared" si="13"/>
        <v>26000</v>
      </c>
      <c r="H129" s="93">
        <f t="shared" si="13"/>
        <v>26000</v>
      </c>
      <c r="I129" s="88">
        <f t="shared" si="6"/>
        <v>100</v>
      </c>
      <c r="J129" s="4"/>
    </row>
    <row r="130" spans="1:10" ht="10.5" customHeight="1">
      <c r="A130" s="71" t="s">
        <v>223</v>
      </c>
      <c r="B130" s="82" t="s">
        <v>336</v>
      </c>
      <c r="C130" s="10">
        <v>14</v>
      </c>
      <c r="D130" s="9" t="s">
        <v>41</v>
      </c>
      <c r="E130" s="9" t="s">
        <v>269</v>
      </c>
      <c r="F130" s="16" t="s">
        <v>348</v>
      </c>
      <c r="G130" s="93">
        <f t="shared" si="13"/>
        <v>26000</v>
      </c>
      <c r="H130" s="93">
        <f t="shared" si="13"/>
        <v>26000</v>
      </c>
      <c r="I130" s="88">
        <f t="shared" si="6"/>
        <v>100</v>
      </c>
      <c r="J130" s="4"/>
    </row>
    <row r="131" spans="1:10" ht="12.75">
      <c r="A131" s="71" t="s">
        <v>6</v>
      </c>
      <c r="B131" s="82" t="s">
        <v>336</v>
      </c>
      <c r="C131" s="10">
        <v>14</v>
      </c>
      <c r="D131" s="9" t="s">
        <v>41</v>
      </c>
      <c r="E131" s="9" t="s">
        <v>269</v>
      </c>
      <c r="F131" s="16" t="s">
        <v>224</v>
      </c>
      <c r="G131" s="93">
        <v>26000</v>
      </c>
      <c r="H131" s="93">
        <v>26000</v>
      </c>
      <c r="I131" s="86">
        <f t="shared" si="6"/>
        <v>100</v>
      </c>
      <c r="J131" s="4"/>
    </row>
    <row r="132" spans="1:12" ht="22.5">
      <c r="A132" s="68" t="s">
        <v>88</v>
      </c>
      <c r="B132" s="94" t="s">
        <v>350</v>
      </c>
      <c r="C132" s="23"/>
      <c r="D132" s="20"/>
      <c r="E132" s="20"/>
      <c r="F132" s="79"/>
      <c r="G132" s="21">
        <f>G133</f>
        <v>3721255.6399999997</v>
      </c>
      <c r="H132" s="21">
        <f>H133</f>
        <v>3620769.33</v>
      </c>
      <c r="I132" s="88">
        <f t="shared" si="6"/>
        <v>97.2996665716844</v>
      </c>
      <c r="J132" s="4"/>
      <c r="L132" s="108"/>
    </row>
    <row r="133" spans="1:10" ht="31.5" customHeight="1">
      <c r="A133" s="68" t="s">
        <v>23</v>
      </c>
      <c r="B133" s="94" t="s">
        <v>350</v>
      </c>
      <c r="C133" s="91" t="s">
        <v>43</v>
      </c>
      <c r="D133" s="22" t="s">
        <v>37</v>
      </c>
      <c r="E133" s="16"/>
      <c r="F133" s="19"/>
      <c r="G133" s="7">
        <f>G134</f>
        <v>3721255.6399999997</v>
      </c>
      <c r="H133" s="7">
        <f>H134</f>
        <v>3620769.33</v>
      </c>
      <c r="I133" s="88">
        <f t="shared" si="6"/>
        <v>97.2996665716844</v>
      </c>
      <c r="J133" s="4"/>
    </row>
    <row r="134" spans="1:10" ht="12.75">
      <c r="A134" s="68" t="s">
        <v>24</v>
      </c>
      <c r="B134" s="94" t="s">
        <v>350</v>
      </c>
      <c r="C134" s="91" t="s">
        <v>43</v>
      </c>
      <c r="D134" s="22" t="s">
        <v>42</v>
      </c>
      <c r="E134" s="16"/>
      <c r="F134" s="19"/>
      <c r="G134" s="7">
        <f>G135+G147</f>
        <v>3721255.6399999997</v>
      </c>
      <c r="H134" s="7">
        <f>H135+H147</f>
        <v>3620769.33</v>
      </c>
      <c r="I134" s="88">
        <f t="shared" si="6"/>
        <v>97.2996665716844</v>
      </c>
      <c r="J134" s="4"/>
    </row>
    <row r="135" spans="1:10" ht="12.75">
      <c r="A135" s="71" t="s">
        <v>200</v>
      </c>
      <c r="B135" s="94" t="s">
        <v>350</v>
      </c>
      <c r="C135" s="91" t="s">
        <v>43</v>
      </c>
      <c r="D135" s="22" t="s">
        <v>42</v>
      </c>
      <c r="E135" s="16" t="s">
        <v>201</v>
      </c>
      <c r="F135" s="19"/>
      <c r="G135" s="7">
        <f>G136+G141+G145</f>
        <v>3187050.61</v>
      </c>
      <c r="H135" s="7">
        <f>H136+H141+H145</f>
        <v>3110255.43</v>
      </c>
      <c r="I135" s="98">
        <f t="shared" si="6"/>
        <v>97.59039973325055</v>
      </c>
      <c r="J135" s="4"/>
    </row>
    <row r="136" spans="1:10" ht="22.5">
      <c r="A136" s="71" t="s">
        <v>202</v>
      </c>
      <c r="B136" s="94" t="s">
        <v>350</v>
      </c>
      <c r="C136" s="91" t="s">
        <v>43</v>
      </c>
      <c r="D136" s="22" t="s">
        <v>42</v>
      </c>
      <c r="E136" s="16" t="s">
        <v>203</v>
      </c>
      <c r="F136" s="19"/>
      <c r="G136" s="14">
        <f>G137</f>
        <v>2445988.4699999997</v>
      </c>
      <c r="H136" s="14">
        <f>H137</f>
        <v>2369543.29</v>
      </c>
      <c r="I136" s="14">
        <f t="shared" si="6"/>
        <v>96.87467128575632</v>
      </c>
      <c r="J136" s="4"/>
    </row>
    <row r="137" spans="1:10" ht="45">
      <c r="A137" s="71" t="s">
        <v>204</v>
      </c>
      <c r="B137" s="94" t="s">
        <v>350</v>
      </c>
      <c r="C137" s="91" t="s">
        <v>43</v>
      </c>
      <c r="D137" s="22" t="s">
        <v>42</v>
      </c>
      <c r="E137" s="16" t="s">
        <v>203</v>
      </c>
      <c r="F137" s="19" t="s">
        <v>197</v>
      </c>
      <c r="G137" s="14">
        <f>G138</f>
        <v>2445988.4699999997</v>
      </c>
      <c r="H137" s="14">
        <f>H138</f>
        <v>2369543.29</v>
      </c>
      <c r="I137" s="14">
        <f t="shared" si="6"/>
        <v>96.87467128575632</v>
      </c>
      <c r="J137" s="4"/>
    </row>
    <row r="138" spans="1:10" ht="12" customHeight="1">
      <c r="A138" s="71" t="s">
        <v>205</v>
      </c>
      <c r="B138" s="94" t="s">
        <v>350</v>
      </c>
      <c r="C138" s="91" t="s">
        <v>43</v>
      </c>
      <c r="D138" s="22" t="s">
        <v>42</v>
      </c>
      <c r="E138" s="16" t="s">
        <v>203</v>
      </c>
      <c r="F138" s="19" t="s">
        <v>206</v>
      </c>
      <c r="G138" s="14">
        <f>G139+G140</f>
        <v>2445988.4699999997</v>
      </c>
      <c r="H138" s="14">
        <f>H139+H140</f>
        <v>2369543.29</v>
      </c>
      <c r="I138" s="14">
        <f>H138/G138*100</f>
        <v>96.87467128575632</v>
      </c>
      <c r="J138" s="4"/>
    </row>
    <row r="139" spans="1:10" ht="12.75">
      <c r="A139" s="95" t="s">
        <v>207</v>
      </c>
      <c r="B139" s="94" t="s">
        <v>350</v>
      </c>
      <c r="C139" s="96" t="s">
        <v>43</v>
      </c>
      <c r="D139" s="18" t="s">
        <v>42</v>
      </c>
      <c r="E139" s="16" t="s">
        <v>203</v>
      </c>
      <c r="F139" s="15">
        <v>111</v>
      </c>
      <c r="G139" s="70">
        <v>1878639.38</v>
      </c>
      <c r="H139" s="70">
        <v>1878639.38</v>
      </c>
      <c r="I139" s="88">
        <f aca="true" t="shared" si="14" ref="I139:I155">H139/G139*100</f>
        <v>100</v>
      </c>
      <c r="J139" s="4"/>
    </row>
    <row r="140" spans="1:10" ht="33.75">
      <c r="A140" s="71" t="s">
        <v>208</v>
      </c>
      <c r="B140" s="94" t="s">
        <v>350</v>
      </c>
      <c r="C140" s="96" t="s">
        <v>43</v>
      </c>
      <c r="D140" s="18" t="s">
        <v>42</v>
      </c>
      <c r="E140" s="16" t="s">
        <v>203</v>
      </c>
      <c r="F140" s="15">
        <v>119</v>
      </c>
      <c r="G140" s="70">
        <v>567349.09</v>
      </c>
      <c r="H140" s="70">
        <v>490903.91</v>
      </c>
      <c r="I140" s="88">
        <f t="shared" si="14"/>
        <v>86.52590065844646</v>
      </c>
      <c r="J140" s="4"/>
    </row>
    <row r="141" spans="1:10" ht="22.5">
      <c r="A141" s="71" t="s">
        <v>183</v>
      </c>
      <c r="B141" s="94" t="s">
        <v>350</v>
      </c>
      <c r="C141" s="96" t="s">
        <v>43</v>
      </c>
      <c r="D141" s="18" t="s">
        <v>42</v>
      </c>
      <c r="E141" s="16"/>
      <c r="F141" s="15">
        <v>200</v>
      </c>
      <c r="G141" s="70">
        <f>G142+G144</f>
        <v>740887.24</v>
      </c>
      <c r="H141" s="70">
        <f>H142+H144</f>
        <v>740537.24</v>
      </c>
      <c r="I141" s="86">
        <f t="shared" si="14"/>
        <v>99.9527593429737</v>
      </c>
      <c r="J141" s="4"/>
    </row>
    <row r="142" spans="1:10" ht="12.75">
      <c r="A142" s="72" t="s">
        <v>260</v>
      </c>
      <c r="B142" s="94" t="s">
        <v>350</v>
      </c>
      <c r="C142" s="96" t="s">
        <v>43</v>
      </c>
      <c r="D142" s="18" t="s">
        <v>42</v>
      </c>
      <c r="E142" s="16" t="s">
        <v>209</v>
      </c>
      <c r="F142" s="15">
        <v>240</v>
      </c>
      <c r="G142" s="14">
        <f>G143</f>
        <v>627039.24</v>
      </c>
      <c r="H142" s="14">
        <f>H143</f>
        <v>626689.24</v>
      </c>
      <c r="I142" s="88">
        <f t="shared" si="14"/>
        <v>99.94418212168029</v>
      </c>
      <c r="J142" s="4"/>
    </row>
    <row r="143" spans="1:10" ht="12.75">
      <c r="A143" s="71" t="s">
        <v>261</v>
      </c>
      <c r="B143" s="94" t="s">
        <v>350</v>
      </c>
      <c r="C143" s="96" t="s">
        <v>43</v>
      </c>
      <c r="D143" s="18" t="s">
        <v>42</v>
      </c>
      <c r="E143" s="16" t="s">
        <v>209</v>
      </c>
      <c r="F143" s="15">
        <v>244</v>
      </c>
      <c r="G143" s="14">
        <v>627039.24</v>
      </c>
      <c r="H143" s="14">
        <v>626689.24</v>
      </c>
      <c r="I143" s="88">
        <f t="shared" si="14"/>
        <v>99.94418212168029</v>
      </c>
      <c r="J143" s="4"/>
    </row>
    <row r="144" spans="1:10" ht="48" customHeight="1">
      <c r="A144" s="68" t="s">
        <v>397</v>
      </c>
      <c r="B144" s="94" t="s">
        <v>350</v>
      </c>
      <c r="C144" s="179" t="s">
        <v>43</v>
      </c>
      <c r="D144" s="180" t="s">
        <v>42</v>
      </c>
      <c r="E144" s="65" t="s">
        <v>351</v>
      </c>
      <c r="F144" s="181">
        <v>244</v>
      </c>
      <c r="G144" s="7">
        <v>113848</v>
      </c>
      <c r="H144" s="7">
        <v>113848</v>
      </c>
      <c r="I144" s="86">
        <f>H144/G144*100</f>
        <v>100</v>
      </c>
      <c r="J144" s="4"/>
    </row>
    <row r="145" spans="1:10" ht="12.75">
      <c r="A145" s="71" t="s">
        <v>19</v>
      </c>
      <c r="B145" s="94" t="s">
        <v>350</v>
      </c>
      <c r="C145" s="96" t="s">
        <v>43</v>
      </c>
      <c r="D145" s="18" t="s">
        <v>42</v>
      </c>
      <c r="E145" s="16" t="s">
        <v>209</v>
      </c>
      <c r="F145" s="15">
        <v>850</v>
      </c>
      <c r="G145" s="14">
        <f>G146</f>
        <v>174.9</v>
      </c>
      <c r="H145" s="14">
        <f>H146</f>
        <v>174.9</v>
      </c>
      <c r="I145" s="88">
        <f t="shared" si="14"/>
        <v>100</v>
      </c>
      <c r="J145" s="4"/>
    </row>
    <row r="146" spans="1:10" ht="12.75">
      <c r="A146" s="71" t="s">
        <v>216</v>
      </c>
      <c r="B146" s="94" t="s">
        <v>350</v>
      </c>
      <c r="C146" s="96" t="s">
        <v>43</v>
      </c>
      <c r="D146" s="18" t="s">
        <v>42</v>
      </c>
      <c r="E146" s="16" t="s">
        <v>209</v>
      </c>
      <c r="F146" s="15">
        <v>853</v>
      </c>
      <c r="G146" s="14">
        <v>174.9</v>
      </c>
      <c r="H146" s="14">
        <v>174.9</v>
      </c>
      <c r="I146" s="88">
        <f t="shared" si="14"/>
        <v>100</v>
      </c>
      <c r="J146" s="4"/>
    </row>
    <row r="147" spans="1:10" ht="12" customHeight="1">
      <c r="A147" s="87" t="s">
        <v>210</v>
      </c>
      <c r="B147" s="94" t="s">
        <v>350</v>
      </c>
      <c r="C147" s="96" t="s">
        <v>43</v>
      </c>
      <c r="D147" s="18" t="s">
        <v>42</v>
      </c>
      <c r="E147" s="16" t="s">
        <v>211</v>
      </c>
      <c r="F147" s="19"/>
      <c r="G147" s="7">
        <f>G148+G156</f>
        <v>534205.03</v>
      </c>
      <c r="H147" s="7">
        <f>H148+H156</f>
        <v>510513.89999999997</v>
      </c>
      <c r="I147" s="86">
        <f t="shared" si="14"/>
        <v>95.56516156352926</v>
      </c>
      <c r="J147" s="4"/>
    </row>
    <row r="148" spans="1:10" ht="22.5">
      <c r="A148" s="72" t="s">
        <v>202</v>
      </c>
      <c r="B148" s="94" t="s">
        <v>350</v>
      </c>
      <c r="C148" s="91" t="s">
        <v>43</v>
      </c>
      <c r="D148" s="22" t="s">
        <v>42</v>
      </c>
      <c r="E148" s="16" t="s">
        <v>212</v>
      </c>
      <c r="F148" s="19"/>
      <c r="G148" s="14">
        <f>G149+G153</f>
        <v>526475.11</v>
      </c>
      <c r="H148" s="14">
        <f>H149+H153</f>
        <v>502783.98</v>
      </c>
      <c r="I148" s="88">
        <f t="shared" si="14"/>
        <v>95.50004747612854</v>
      </c>
      <c r="J148" s="4"/>
    </row>
    <row r="149" spans="1:10" ht="33.75">
      <c r="A149" s="71" t="s">
        <v>90</v>
      </c>
      <c r="B149" s="94" t="s">
        <v>350</v>
      </c>
      <c r="C149" s="91" t="s">
        <v>43</v>
      </c>
      <c r="D149" s="22" t="s">
        <v>42</v>
      </c>
      <c r="E149" s="16" t="s">
        <v>212</v>
      </c>
      <c r="F149" s="19" t="s">
        <v>197</v>
      </c>
      <c r="G149" s="14">
        <f>G150</f>
        <v>526475.11</v>
      </c>
      <c r="H149" s="14">
        <f>H150</f>
        <v>502783.98</v>
      </c>
      <c r="I149" s="24">
        <f t="shared" si="14"/>
        <v>95.50004747612854</v>
      </c>
      <c r="J149" s="4"/>
    </row>
    <row r="150" spans="1:10" ht="24" customHeight="1">
      <c r="A150" s="71" t="s">
        <v>205</v>
      </c>
      <c r="B150" s="94" t="s">
        <v>350</v>
      </c>
      <c r="C150" s="91" t="s">
        <v>43</v>
      </c>
      <c r="D150" s="22" t="s">
        <v>42</v>
      </c>
      <c r="E150" s="16" t="s">
        <v>213</v>
      </c>
      <c r="F150" s="19" t="s">
        <v>206</v>
      </c>
      <c r="G150" s="14">
        <f>G151+G152</f>
        <v>526475.11</v>
      </c>
      <c r="H150" s="14">
        <f>H151+H152</f>
        <v>502783.98</v>
      </c>
      <c r="I150" s="24">
        <f t="shared" si="14"/>
        <v>95.50004747612854</v>
      </c>
      <c r="J150" s="4"/>
    </row>
    <row r="151" spans="1:10" ht="12" customHeight="1">
      <c r="A151" s="95" t="s">
        <v>207</v>
      </c>
      <c r="B151" s="94" t="s">
        <v>350</v>
      </c>
      <c r="C151" s="96" t="s">
        <v>43</v>
      </c>
      <c r="D151" s="18" t="s">
        <v>42</v>
      </c>
      <c r="E151" s="16" t="s">
        <v>213</v>
      </c>
      <c r="F151" s="15">
        <v>111</v>
      </c>
      <c r="G151" s="14">
        <v>404358.76</v>
      </c>
      <c r="H151" s="14">
        <v>404358.76</v>
      </c>
      <c r="I151" s="24">
        <f t="shared" si="14"/>
        <v>100</v>
      </c>
      <c r="J151" s="4"/>
    </row>
    <row r="152" spans="1:10" ht="38.25" customHeight="1">
      <c r="A152" s="71" t="s">
        <v>208</v>
      </c>
      <c r="B152" s="94" t="s">
        <v>350</v>
      </c>
      <c r="C152" s="96" t="s">
        <v>43</v>
      </c>
      <c r="D152" s="18" t="s">
        <v>42</v>
      </c>
      <c r="E152" s="16" t="s">
        <v>213</v>
      </c>
      <c r="F152" s="15">
        <v>119</v>
      </c>
      <c r="G152" s="14">
        <v>122116.35</v>
      </c>
      <c r="H152" s="14">
        <v>98425.22</v>
      </c>
      <c r="I152" s="24">
        <f t="shared" si="14"/>
        <v>80.59954297684135</v>
      </c>
      <c r="J152" s="4"/>
    </row>
    <row r="153" spans="1:10" ht="1.5" customHeight="1" hidden="1">
      <c r="A153" s="71" t="s">
        <v>183</v>
      </c>
      <c r="B153" s="94" t="s">
        <v>350</v>
      </c>
      <c r="C153" s="96" t="s">
        <v>43</v>
      </c>
      <c r="D153" s="18" t="s">
        <v>42</v>
      </c>
      <c r="E153" s="16" t="s">
        <v>213</v>
      </c>
      <c r="F153" s="15">
        <v>200</v>
      </c>
      <c r="G153" s="14">
        <f>G154</f>
        <v>0</v>
      </c>
      <c r="H153" s="14">
        <f>H154</f>
        <v>0</v>
      </c>
      <c r="I153" s="24" t="e">
        <f t="shared" si="14"/>
        <v>#DIV/0!</v>
      </c>
      <c r="J153" s="4"/>
    </row>
    <row r="154" spans="1:9" ht="12.75" hidden="1">
      <c r="A154" s="72" t="s">
        <v>260</v>
      </c>
      <c r="B154" s="94" t="s">
        <v>350</v>
      </c>
      <c r="C154" s="96" t="s">
        <v>43</v>
      </c>
      <c r="D154" s="18" t="s">
        <v>42</v>
      </c>
      <c r="E154" s="16" t="s">
        <v>213</v>
      </c>
      <c r="F154" s="15">
        <v>240</v>
      </c>
      <c r="G154" s="14"/>
      <c r="H154" s="14"/>
      <c r="I154" s="24" t="e">
        <f t="shared" si="14"/>
        <v>#DIV/0!</v>
      </c>
    </row>
    <row r="155" spans="1:9" ht="12.75" hidden="1">
      <c r="A155" s="71" t="s">
        <v>261</v>
      </c>
      <c r="B155" s="94" t="s">
        <v>350</v>
      </c>
      <c r="C155" s="96" t="s">
        <v>43</v>
      </c>
      <c r="D155" s="18" t="s">
        <v>42</v>
      </c>
      <c r="E155" s="16" t="s">
        <v>213</v>
      </c>
      <c r="F155" s="15">
        <v>244</v>
      </c>
      <c r="G155" s="14"/>
      <c r="H155" s="14"/>
      <c r="I155" s="24" t="e">
        <f t="shared" si="14"/>
        <v>#DIV/0!</v>
      </c>
    </row>
    <row r="156" spans="1:10" ht="22.5">
      <c r="A156" s="71" t="s">
        <v>183</v>
      </c>
      <c r="B156" s="94" t="s">
        <v>350</v>
      </c>
      <c r="C156" s="96" t="s">
        <v>43</v>
      </c>
      <c r="D156" s="18" t="s">
        <v>42</v>
      </c>
      <c r="E156" s="16" t="s">
        <v>213</v>
      </c>
      <c r="F156" s="15">
        <v>200</v>
      </c>
      <c r="G156" s="70">
        <f>G157</f>
        <v>7729.92</v>
      </c>
      <c r="H156" s="70">
        <f>H157</f>
        <v>7729.92</v>
      </c>
      <c r="I156" s="86">
        <f>H156/G156*100</f>
        <v>100</v>
      </c>
      <c r="J156" s="4"/>
    </row>
    <row r="157" spans="1:10" ht="12.75">
      <c r="A157" s="72" t="s">
        <v>260</v>
      </c>
      <c r="B157" s="94" t="s">
        <v>350</v>
      </c>
      <c r="C157" s="96" t="s">
        <v>43</v>
      </c>
      <c r="D157" s="18" t="s">
        <v>42</v>
      </c>
      <c r="E157" s="16" t="s">
        <v>213</v>
      </c>
      <c r="F157" s="15">
        <v>240</v>
      </c>
      <c r="G157" s="14">
        <f>G158</f>
        <v>7729.92</v>
      </c>
      <c r="H157" s="14">
        <f>H158</f>
        <v>7729.92</v>
      </c>
      <c r="I157" s="88">
        <f>H157/G157*100</f>
        <v>100</v>
      </c>
      <c r="J157" s="4"/>
    </row>
    <row r="158" spans="1:10" ht="12.75">
      <c r="A158" s="71" t="s">
        <v>261</v>
      </c>
      <c r="B158" s="94" t="s">
        <v>350</v>
      </c>
      <c r="C158" s="96" t="s">
        <v>43</v>
      </c>
      <c r="D158" s="18" t="s">
        <v>42</v>
      </c>
      <c r="E158" s="16" t="s">
        <v>213</v>
      </c>
      <c r="F158" s="15">
        <v>244</v>
      </c>
      <c r="G158" s="14">
        <v>7729.92</v>
      </c>
      <c r="H158" s="14">
        <v>7729.92</v>
      </c>
      <c r="I158" s="88">
        <f>H158/G158*100</f>
        <v>100</v>
      </c>
      <c r="J158" s="4"/>
    </row>
    <row r="159" spans="1:9" ht="12.75">
      <c r="A159" s="71"/>
      <c r="B159" s="94"/>
      <c r="C159" s="96"/>
      <c r="D159" s="18"/>
      <c r="E159" s="16"/>
      <c r="F159" s="15"/>
      <c r="G159" s="14"/>
      <c r="H159" s="14"/>
      <c r="I159" s="24"/>
    </row>
    <row r="160" spans="1:9" ht="12.75">
      <c r="A160" s="71" t="s">
        <v>270</v>
      </c>
      <c r="B160" s="11"/>
      <c r="C160" s="96"/>
      <c r="D160" s="96"/>
      <c r="E160" s="104"/>
      <c r="F160" s="16"/>
      <c r="G160" s="14"/>
      <c r="H160" s="14"/>
      <c r="I160" s="24" t="e">
        <f>H160/G160*100</f>
        <v>#DIV/0!</v>
      </c>
    </row>
    <row r="161" spans="1:9" ht="12.75">
      <c r="A161" s="94" t="s">
        <v>89</v>
      </c>
      <c r="B161" s="6"/>
      <c r="C161" s="23"/>
      <c r="D161" s="23"/>
      <c r="E161" s="97"/>
      <c r="F161" s="23"/>
      <c r="G161" s="105">
        <f>G132+G11</f>
        <v>11479374.64</v>
      </c>
      <c r="H161" s="105">
        <f>H132+H11</f>
        <v>9574686.21</v>
      </c>
      <c r="I161" s="24">
        <f>H161/G161*100</f>
        <v>83.40773352441087</v>
      </c>
    </row>
  </sheetData>
  <sheetProtection/>
  <mergeCells count="9">
    <mergeCell ref="H9:I9"/>
    <mergeCell ref="B9:F9"/>
    <mergeCell ref="A7:I7"/>
    <mergeCell ref="A1:I1"/>
    <mergeCell ref="A2:I2"/>
    <mergeCell ref="A3:I3"/>
    <mergeCell ref="A4:I4"/>
    <mergeCell ref="A5:I5"/>
    <mergeCell ref="A6:I6"/>
  </mergeCells>
  <printOptions/>
  <pageMargins left="0.8267716535433072" right="0.2362204724409449" top="0.5511811023622047" bottom="0.35433070866141736" header="0.31496062992125984" footer="0.31496062992125984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PageLayoutView="0" workbookViewId="0" topLeftCell="A1">
      <selection activeCell="J18" sqref="J18"/>
    </sheetView>
  </sheetViews>
  <sheetFormatPr defaultColWidth="9.00390625" defaultRowHeight="12.75"/>
  <cols>
    <col min="1" max="1" width="49.375" style="0" customWidth="1"/>
    <col min="2" max="2" width="7.75390625" style="0" customWidth="1"/>
    <col min="3" max="3" width="7.125" style="0" customWidth="1"/>
    <col min="4" max="4" width="11.625" style="0" customWidth="1"/>
    <col min="5" max="5" width="11.00390625" style="0" customWidth="1"/>
    <col min="6" max="6" width="11.125" style="0" customWidth="1"/>
  </cols>
  <sheetData>
    <row r="1" spans="1:6" ht="12.75">
      <c r="A1" s="3"/>
      <c r="B1" s="2"/>
      <c r="C1" s="33"/>
      <c r="D1" s="2"/>
      <c r="E1" s="34" t="s">
        <v>54</v>
      </c>
      <c r="F1" s="34"/>
    </row>
    <row r="2" spans="1:6" ht="12.75">
      <c r="A2" s="3"/>
      <c r="B2" s="204" t="s">
        <v>407</v>
      </c>
      <c r="C2" s="204"/>
      <c r="D2" s="204"/>
      <c r="E2" s="204"/>
      <c r="F2" s="204"/>
    </row>
    <row r="3" spans="1:6" ht="12.75">
      <c r="A3" s="203" t="s">
        <v>400</v>
      </c>
      <c r="B3" s="203"/>
      <c r="C3" s="203"/>
      <c r="D3" s="203"/>
      <c r="E3" s="203"/>
      <c r="F3" s="203"/>
    </row>
    <row r="4" spans="1:6" ht="18.75" customHeight="1">
      <c r="A4" s="3"/>
      <c r="B4" s="3"/>
      <c r="C4" s="3"/>
      <c r="D4" s="25" t="s">
        <v>214</v>
      </c>
      <c r="E4" s="25"/>
      <c r="F4" s="25"/>
    </row>
    <row r="5" spans="1:6" ht="12.75">
      <c r="A5" s="2"/>
      <c r="B5" s="2"/>
      <c r="C5" s="35"/>
      <c r="D5" s="36"/>
      <c r="E5" s="33"/>
      <c r="F5" s="35"/>
    </row>
    <row r="6" spans="1:6" ht="12.75">
      <c r="A6" s="202" t="s">
        <v>401</v>
      </c>
      <c r="B6" s="202"/>
      <c r="C6" s="202"/>
      <c r="D6" s="202"/>
      <c r="E6" s="202"/>
      <c r="F6" s="202"/>
    </row>
    <row r="7" spans="1:6" ht="12.75">
      <c r="A7" s="37" t="s">
        <v>100</v>
      </c>
      <c r="B7" s="37"/>
      <c r="C7" s="37"/>
      <c r="D7" s="37"/>
      <c r="E7" s="3"/>
      <c r="F7" s="3"/>
    </row>
    <row r="8" spans="1:6" ht="12.75">
      <c r="A8" s="2"/>
      <c r="B8" s="2"/>
      <c r="C8" s="2"/>
      <c r="D8" s="2"/>
      <c r="E8" s="3"/>
      <c r="F8" s="3"/>
    </row>
    <row r="9" spans="1:6" ht="12.75">
      <c r="A9" s="2"/>
      <c r="B9" s="32"/>
      <c r="C9" s="2"/>
      <c r="D9" s="32"/>
      <c r="E9" s="3"/>
      <c r="F9" s="2" t="s">
        <v>81</v>
      </c>
    </row>
    <row r="10" spans="1:6" ht="36.75" customHeight="1">
      <c r="A10" s="182" t="s">
        <v>1</v>
      </c>
      <c r="B10" s="183" t="s">
        <v>48</v>
      </c>
      <c r="C10" s="183" t="s">
        <v>101</v>
      </c>
      <c r="D10" s="184" t="s">
        <v>98</v>
      </c>
      <c r="E10" s="184" t="s">
        <v>99</v>
      </c>
      <c r="F10" s="185" t="s">
        <v>102</v>
      </c>
    </row>
    <row r="11" spans="1:6" ht="21.75" customHeight="1">
      <c r="A11" s="38" t="s">
        <v>352</v>
      </c>
      <c r="B11" s="39"/>
      <c r="C11" s="39"/>
      <c r="D11" s="40">
        <f>D12+D19+D24+D28+D32+D34+D36+D21</f>
        <v>7758119</v>
      </c>
      <c r="E11" s="41">
        <f>E12+E19+E24+E28+E32+E34+E36+E21</f>
        <v>5953916.88</v>
      </c>
      <c r="F11" s="42">
        <f>E11/D11*100</f>
        <v>76.74433557928153</v>
      </c>
    </row>
    <row r="12" spans="1:6" ht="18.75" customHeight="1">
      <c r="A12" s="43" t="s">
        <v>11</v>
      </c>
      <c r="B12" s="44" t="s">
        <v>42</v>
      </c>
      <c r="C12" s="44" t="s">
        <v>37</v>
      </c>
      <c r="D12" s="40">
        <f>D13+D15+D17+D18+D16</f>
        <v>4857298.17</v>
      </c>
      <c r="E12" s="40">
        <f>E13+E15+E17+E18+E16</f>
        <v>4823739.88</v>
      </c>
      <c r="F12" s="45">
        <f aca="true" t="shared" si="0" ref="F12:F42">E12/D12*100</f>
        <v>99.3091161212366</v>
      </c>
    </row>
    <row r="13" spans="1:6" ht="22.5" customHeight="1">
      <c r="A13" s="46" t="s">
        <v>82</v>
      </c>
      <c r="B13" s="44" t="s">
        <v>42</v>
      </c>
      <c r="C13" s="44" t="s">
        <v>38</v>
      </c>
      <c r="D13" s="47">
        <f>D14</f>
        <v>810728.7</v>
      </c>
      <c r="E13" s="47">
        <f>E14</f>
        <v>805161.05</v>
      </c>
      <c r="F13" s="49">
        <f t="shared" si="0"/>
        <v>99.31325361986076</v>
      </c>
    </row>
    <row r="14" spans="1:6" ht="15" customHeight="1">
      <c r="A14" s="46" t="s">
        <v>14</v>
      </c>
      <c r="B14" s="44" t="s">
        <v>42</v>
      </c>
      <c r="C14" s="44" t="s">
        <v>38</v>
      </c>
      <c r="D14" s="47">
        <v>810728.7</v>
      </c>
      <c r="E14" s="47">
        <v>805161.05</v>
      </c>
      <c r="F14" s="49">
        <f t="shared" si="0"/>
        <v>99.31325361986076</v>
      </c>
    </row>
    <row r="15" spans="1:6" ht="12.75">
      <c r="A15" s="46" t="s">
        <v>2</v>
      </c>
      <c r="B15" s="44" t="s">
        <v>42</v>
      </c>
      <c r="C15" s="44" t="s">
        <v>39</v>
      </c>
      <c r="D15" s="47">
        <v>4038126.46</v>
      </c>
      <c r="E15" s="47">
        <v>4015835.82</v>
      </c>
      <c r="F15" s="49">
        <f t="shared" si="0"/>
        <v>99.4479954944254</v>
      </c>
    </row>
    <row r="16" spans="1:6" ht="12.75" hidden="1">
      <c r="A16" s="46" t="s">
        <v>277</v>
      </c>
      <c r="B16" s="44" t="s">
        <v>42</v>
      </c>
      <c r="C16" s="44" t="s">
        <v>263</v>
      </c>
      <c r="D16" s="47">
        <v>0</v>
      </c>
      <c r="E16" s="48">
        <v>0</v>
      </c>
      <c r="F16" s="49" t="e">
        <f t="shared" si="0"/>
        <v>#DIV/0!</v>
      </c>
    </row>
    <row r="17" spans="1:6" ht="12.75">
      <c r="A17" s="46" t="s">
        <v>3</v>
      </c>
      <c r="B17" s="44" t="s">
        <v>42</v>
      </c>
      <c r="C17" s="44" t="s">
        <v>40</v>
      </c>
      <c r="D17" s="47">
        <v>5000</v>
      </c>
      <c r="E17" s="48"/>
      <c r="F17" s="49">
        <f t="shared" si="0"/>
        <v>0</v>
      </c>
    </row>
    <row r="18" spans="1:6" ht="12.75">
      <c r="A18" s="46" t="s">
        <v>146</v>
      </c>
      <c r="B18" s="44" t="s">
        <v>42</v>
      </c>
      <c r="C18" s="44" t="s">
        <v>147</v>
      </c>
      <c r="D18" s="47">
        <f>700+2743.01</f>
        <v>3443.01</v>
      </c>
      <c r="E18" s="48">
        <f>2743.01</f>
        <v>2743.01</v>
      </c>
      <c r="F18" s="49">
        <f>E18/D18*100</f>
        <v>79.66895245729754</v>
      </c>
    </row>
    <row r="19" spans="1:6" ht="18" customHeight="1">
      <c r="A19" s="43" t="s">
        <v>21</v>
      </c>
      <c r="B19" s="50" t="s">
        <v>38</v>
      </c>
      <c r="C19" s="44" t="s">
        <v>37</v>
      </c>
      <c r="D19" s="40">
        <f>D20</f>
        <v>115100</v>
      </c>
      <c r="E19" s="51">
        <f>E20</f>
        <v>115100</v>
      </c>
      <c r="F19" s="45">
        <f t="shared" si="0"/>
        <v>100</v>
      </c>
    </row>
    <row r="20" spans="1:6" ht="12" customHeight="1">
      <c r="A20" s="46" t="s">
        <v>22</v>
      </c>
      <c r="B20" s="44" t="s">
        <v>38</v>
      </c>
      <c r="C20" s="50" t="s">
        <v>41</v>
      </c>
      <c r="D20" s="47">
        <v>115100</v>
      </c>
      <c r="E20" s="47">
        <v>115100</v>
      </c>
      <c r="F20" s="49">
        <f t="shared" si="0"/>
        <v>100</v>
      </c>
    </row>
    <row r="21" spans="1:6" ht="31.5" customHeight="1">
      <c r="A21" s="73" t="s">
        <v>149</v>
      </c>
      <c r="B21" s="44" t="s">
        <v>41</v>
      </c>
      <c r="C21" s="50" t="s">
        <v>37</v>
      </c>
      <c r="D21" s="40">
        <f>D22+D23</f>
        <v>3500</v>
      </c>
      <c r="E21" s="40">
        <f>E22+E23</f>
        <v>3500</v>
      </c>
      <c r="F21" s="49">
        <f t="shared" si="0"/>
        <v>100</v>
      </c>
    </row>
    <row r="22" spans="1:6" ht="42.75" customHeight="1">
      <c r="A22" s="74" t="s">
        <v>340</v>
      </c>
      <c r="B22" s="44" t="s">
        <v>402</v>
      </c>
      <c r="C22" s="50" t="s">
        <v>393</v>
      </c>
      <c r="D22" s="47">
        <v>1000</v>
      </c>
      <c r="E22" s="47">
        <v>1000</v>
      </c>
      <c r="F22" s="49">
        <f t="shared" si="0"/>
        <v>100</v>
      </c>
    </row>
    <row r="23" spans="1:6" ht="24.75" customHeight="1">
      <c r="A23" s="74" t="s">
        <v>150</v>
      </c>
      <c r="B23" s="44" t="s">
        <v>41</v>
      </c>
      <c r="C23" s="50" t="s">
        <v>53</v>
      </c>
      <c r="D23" s="47">
        <f>2000+500</f>
        <v>2500</v>
      </c>
      <c r="E23" s="47">
        <f>2000+500</f>
        <v>2500</v>
      </c>
      <c r="F23" s="49">
        <f t="shared" si="0"/>
        <v>100</v>
      </c>
    </row>
    <row r="24" spans="1:6" ht="18" customHeight="1">
      <c r="A24" s="43" t="s">
        <v>7</v>
      </c>
      <c r="B24" s="50" t="s">
        <v>39</v>
      </c>
      <c r="C24" s="50" t="s">
        <v>37</v>
      </c>
      <c r="D24" s="40">
        <f>D25+D26+D27</f>
        <v>2152009.83</v>
      </c>
      <c r="E24" s="40">
        <f>E25+E27+E26</f>
        <v>381366</v>
      </c>
      <c r="F24" s="45">
        <f t="shared" si="0"/>
        <v>17.721387452956012</v>
      </c>
    </row>
    <row r="25" spans="1:6" ht="13.5" customHeight="1">
      <c r="A25" s="46" t="s">
        <v>8</v>
      </c>
      <c r="B25" s="50" t="s">
        <v>39</v>
      </c>
      <c r="C25" s="50" t="s">
        <v>42</v>
      </c>
      <c r="D25" s="47">
        <v>36400</v>
      </c>
      <c r="E25" s="47">
        <v>36400</v>
      </c>
      <c r="F25" s="49">
        <f t="shared" si="0"/>
        <v>100</v>
      </c>
    </row>
    <row r="26" spans="1:6" ht="12.75" customHeight="1">
      <c r="A26" s="46" t="s">
        <v>83</v>
      </c>
      <c r="B26" s="50" t="s">
        <v>39</v>
      </c>
      <c r="C26" s="50" t="s">
        <v>45</v>
      </c>
      <c r="D26" s="47">
        <v>2115609.83</v>
      </c>
      <c r="E26" s="47">
        <v>344966</v>
      </c>
      <c r="F26" s="49">
        <f t="shared" si="0"/>
        <v>16.305747643458435</v>
      </c>
    </row>
    <row r="27" spans="1:6" ht="12.75" customHeight="1" hidden="1">
      <c r="A27" s="46" t="s">
        <v>218</v>
      </c>
      <c r="B27" s="50" t="s">
        <v>39</v>
      </c>
      <c r="C27" s="50" t="s">
        <v>219</v>
      </c>
      <c r="D27" s="47">
        <v>0</v>
      </c>
      <c r="E27" s="48">
        <v>0</v>
      </c>
      <c r="F27" s="49" t="e">
        <f t="shared" si="0"/>
        <v>#DIV/0!</v>
      </c>
    </row>
    <row r="28" spans="1:6" ht="18" customHeight="1">
      <c r="A28" s="43" t="s">
        <v>9</v>
      </c>
      <c r="B28" s="50" t="s">
        <v>46</v>
      </c>
      <c r="C28" s="50" t="s">
        <v>37</v>
      </c>
      <c r="D28" s="40">
        <f>D31+D29+D30</f>
        <v>214152</v>
      </c>
      <c r="E28" s="40">
        <f>E31+E29+E30</f>
        <v>214152</v>
      </c>
      <c r="F28" s="45">
        <f t="shared" si="0"/>
        <v>100</v>
      </c>
    </row>
    <row r="29" spans="1:6" ht="12.75" customHeight="1">
      <c r="A29" s="46" t="s">
        <v>96</v>
      </c>
      <c r="B29" s="50" t="s">
        <v>46</v>
      </c>
      <c r="C29" s="50" t="s">
        <v>41</v>
      </c>
      <c r="D29" s="47">
        <v>214152</v>
      </c>
      <c r="E29" s="48">
        <v>214152</v>
      </c>
      <c r="F29" s="49">
        <f t="shared" si="0"/>
        <v>100</v>
      </c>
    </row>
    <row r="30" spans="1:6" ht="12.75" customHeight="1" hidden="1">
      <c r="A30" s="46" t="s">
        <v>10</v>
      </c>
      <c r="B30" s="50" t="s">
        <v>46</v>
      </c>
      <c r="C30" s="50" t="s">
        <v>41</v>
      </c>
      <c r="D30" s="47">
        <v>0</v>
      </c>
      <c r="E30" s="48">
        <v>0</v>
      </c>
      <c r="F30" s="49" t="e">
        <f t="shared" si="0"/>
        <v>#DIV/0!</v>
      </c>
    </row>
    <row r="31" spans="1:6" ht="12.75" hidden="1">
      <c r="A31" s="46" t="s">
        <v>276</v>
      </c>
      <c r="B31" s="50" t="s">
        <v>46</v>
      </c>
      <c r="C31" s="50" t="s">
        <v>46</v>
      </c>
      <c r="D31" s="47">
        <v>0</v>
      </c>
      <c r="E31" s="47">
        <f>D31</f>
        <v>0</v>
      </c>
      <c r="F31" s="49" t="e">
        <f t="shared" si="0"/>
        <v>#DIV/0!</v>
      </c>
    </row>
    <row r="32" spans="1:6" ht="18.75" customHeight="1">
      <c r="A32" s="52" t="s">
        <v>4</v>
      </c>
      <c r="B32" s="50" t="s">
        <v>44</v>
      </c>
      <c r="C32" s="39" t="s">
        <v>37</v>
      </c>
      <c r="D32" s="40">
        <f>D33</f>
        <v>275634</v>
      </c>
      <c r="E32" s="51">
        <f>E33</f>
        <v>275634</v>
      </c>
      <c r="F32" s="45">
        <f t="shared" si="0"/>
        <v>100</v>
      </c>
    </row>
    <row r="33" spans="1:6" ht="12.75">
      <c r="A33" s="53" t="s">
        <v>5</v>
      </c>
      <c r="B33" s="50" t="s">
        <v>44</v>
      </c>
      <c r="C33" s="39" t="s">
        <v>42</v>
      </c>
      <c r="D33" s="47">
        <v>275634</v>
      </c>
      <c r="E33" s="48">
        <v>275634</v>
      </c>
      <c r="F33" s="49">
        <f t="shared" si="0"/>
        <v>100</v>
      </c>
    </row>
    <row r="34" spans="1:6" ht="18" customHeight="1">
      <c r="A34" s="52" t="s">
        <v>93</v>
      </c>
      <c r="B34" s="39">
        <v>11</v>
      </c>
      <c r="C34" s="39" t="s">
        <v>37</v>
      </c>
      <c r="D34" s="40">
        <f>D35</f>
        <v>114425</v>
      </c>
      <c r="E34" s="40">
        <f>E35</f>
        <v>114425</v>
      </c>
      <c r="F34" s="45">
        <f t="shared" si="0"/>
        <v>100</v>
      </c>
    </row>
    <row r="35" spans="1:6" ht="12.75">
      <c r="A35" s="54" t="s">
        <v>95</v>
      </c>
      <c r="B35" s="39">
        <v>11</v>
      </c>
      <c r="C35" s="39" t="s">
        <v>38</v>
      </c>
      <c r="D35" s="47">
        <v>114425</v>
      </c>
      <c r="E35" s="48">
        <v>114425</v>
      </c>
      <c r="F35" s="49">
        <f t="shared" si="0"/>
        <v>100</v>
      </c>
    </row>
    <row r="36" spans="1:6" ht="29.25" customHeight="1">
      <c r="A36" s="55" t="s">
        <v>85</v>
      </c>
      <c r="B36" s="44" t="s">
        <v>53</v>
      </c>
      <c r="C36" s="44" t="s">
        <v>37</v>
      </c>
      <c r="D36" s="40">
        <f>D37</f>
        <v>26000</v>
      </c>
      <c r="E36" s="51">
        <f>E37</f>
        <v>26000</v>
      </c>
      <c r="F36" s="45">
        <f t="shared" si="0"/>
        <v>100</v>
      </c>
    </row>
    <row r="37" spans="1:6" ht="12" customHeight="1">
      <c r="A37" s="56" t="s">
        <v>86</v>
      </c>
      <c r="B37" s="44" t="s">
        <v>53</v>
      </c>
      <c r="C37" s="44" t="s">
        <v>41</v>
      </c>
      <c r="D37" s="47">
        <v>26000</v>
      </c>
      <c r="E37" s="48">
        <v>26000</v>
      </c>
      <c r="F37" s="49">
        <f t="shared" si="0"/>
        <v>100</v>
      </c>
    </row>
    <row r="38" spans="1:6" ht="32.25" customHeight="1">
      <c r="A38" s="55" t="s">
        <v>353</v>
      </c>
      <c r="B38" s="44"/>
      <c r="C38" s="44"/>
      <c r="D38" s="40">
        <f>D39</f>
        <v>3721255.64</v>
      </c>
      <c r="E38" s="51">
        <f>E39</f>
        <v>3620769.33</v>
      </c>
      <c r="F38" s="45">
        <f t="shared" si="0"/>
        <v>97.29966657168438</v>
      </c>
    </row>
    <row r="39" spans="1:6" ht="12" customHeight="1">
      <c r="A39" s="55" t="s">
        <v>84</v>
      </c>
      <c r="B39" s="50" t="s">
        <v>43</v>
      </c>
      <c r="C39" s="50" t="s">
        <v>37</v>
      </c>
      <c r="D39" s="40">
        <f>D40</f>
        <v>3721255.64</v>
      </c>
      <c r="E39" s="51">
        <f>E40</f>
        <v>3620769.33</v>
      </c>
      <c r="F39" s="45">
        <f t="shared" si="0"/>
        <v>97.29966657168438</v>
      </c>
    </row>
    <row r="40" spans="1:6" ht="12" customHeight="1">
      <c r="A40" s="56" t="s">
        <v>97</v>
      </c>
      <c r="B40" s="44" t="s">
        <v>43</v>
      </c>
      <c r="C40" s="50" t="s">
        <v>42</v>
      </c>
      <c r="D40" s="47">
        <v>3721255.64</v>
      </c>
      <c r="E40" s="47">
        <v>3620769.33</v>
      </c>
      <c r="F40" s="49">
        <f t="shared" si="0"/>
        <v>97.29966657168438</v>
      </c>
    </row>
    <row r="41" spans="1:6" ht="12.75">
      <c r="A41" s="53"/>
      <c r="B41" s="50"/>
      <c r="C41" s="39"/>
      <c r="D41" s="47"/>
      <c r="E41" s="57"/>
      <c r="F41" s="45"/>
    </row>
    <row r="42" spans="1:6" ht="12.75">
      <c r="A42" s="58" t="s">
        <v>87</v>
      </c>
      <c r="B42" s="29"/>
      <c r="C42" s="29"/>
      <c r="D42" s="59">
        <f>D11+D38</f>
        <v>11479374.64</v>
      </c>
      <c r="E42" s="60">
        <f>E38+E11</f>
        <v>9574686.21</v>
      </c>
      <c r="F42" s="61">
        <f t="shared" si="0"/>
        <v>83.40773352441087</v>
      </c>
    </row>
    <row r="43" spans="1:6" ht="12.75">
      <c r="A43" s="2"/>
      <c r="B43" s="2"/>
      <c r="C43" s="2"/>
      <c r="D43" s="62"/>
      <c r="E43" s="3"/>
      <c r="F43" s="3"/>
    </row>
    <row r="44" spans="1:6" ht="21" customHeight="1">
      <c r="A44" s="2"/>
      <c r="B44" s="2"/>
      <c r="C44" s="2"/>
      <c r="D44" s="62"/>
      <c r="E44" s="3"/>
      <c r="F44" s="3"/>
    </row>
    <row r="45" spans="1:6" ht="12.75">
      <c r="A45" s="2"/>
      <c r="B45" s="2"/>
      <c r="C45" s="2"/>
      <c r="D45" s="63"/>
      <c r="E45" s="3"/>
      <c r="F45" s="3"/>
    </row>
    <row r="46" spans="1:6" ht="12.75">
      <c r="A46" s="2"/>
      <c r="B46" s="2"/>
      <c r="C46" s="2"/>
      <c r="D46" s="2"/>
      <c r="E46" s="3"/>
      <c r="F46" s="3"/>
    </row>
    <row r="47" spans="1:6" ht="12.75">
      <c r="A47" s="3"/>
      <c r="B47" s="3"/>
      <c r="C47" s="3"/>
      <c r="D47" s="3"/>
      <c r="E47" s="3"/>
      <c r="F47" s="3"/>
    </row>
  </sheetData>
  <sheetProtection/>
  <mergeCells count="3">
    <mergeCell ref="A6:F6"/>
    <mergeCell ref="A3:F3"/>
    <mergeCell ref="B2:F2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7">
      <selection activeCell="E32" sqref="E32"/>
    </sheetView>
  </sheetViews>
  <sheetFormatPr defaultColWidth="9.00390625" defaultRowHeight="12.75"/>
  <cols>
    <col min="1" max="1" width="26.125" style="0" customWidth="1"/>
    <col min="2" max="2" width="9.875" style="0" customWidth="1"/>
    <col min="3" max="3" width="54.875" style="0" customWidth="1"/>
    <col min="4" max="4" width="13.875" style="0" customWidth="1"/>
    <col min="5" max="5" width="14.125" style="0" customWidth="1"/>
    <col min="6" max="6" width="8.625" style="0" customWidth="1"/>
  </cols>
  <sheetData>
    <row r="1" spans="1:6" ht="12.75">
      <c r="A1" s="203" t="s">
        <v>80</v>
      </c>
      <c r="B1" s="203"/>
      <c r="C1" s="203"/>
      <c r="D1" s="203"/>
      <c r="E1" s="203"/>
      <c r="F1" s="203"/>
    </row>
    <row r="2" spans="1:6" ht="12.75">
      <c r="A2" s="203" t="s">
        <v>408</v>
      </c>
      <c r="B2" s="203"/>
      <c r="C2" s="203"/>
      <c r="D2" s="203"/>
      <c r="E2" s="203"/>
      <c r="F2" s="203"/>
    </row>
    <row r="3" spans="1:6" ht="12.75" customHeight="1">
      <c r="A3" s="207" t="s">
        <v>140</v>
      </c>
      <c r="B3" s="207"/>
      <c r="C3" s="207"/>
      <c r="D3" s="207"/>
      <c r="E3" s="207"/>
      <c r="F3" s="207"/>
    </row>
    <row r="4" spans="1:6" ht="12.75">
      <c r="A4" s="207" t="s">
        <v>409</v>
      </c>
      <c r="B4" s="207"/>
      <c r="C4" s="207"/>
      <c r="D4" s="207"/>
      <c r="E4" s="207"/>
      <c r="F4" s="207"/>
    </row>
    <row r="5" spans="1:6" ht="18" customHeight="1">
      <c r="A5" s="203" t="s">
        <v>403</v>
      </c>
      <c r="B5" s="203"/>
      <c r="C5" s="203"/>
      <c r="D5" s="203"/>
      <c r="E5" s="203"/>
      <c r="F5" s="203"/>
    </row>
    <row r="6" spans="1:6" ht="12.75">
      <c r="A6" s="3"/>
      <c r="B6" s="3"/>
      <c r="C6" s="3"/>
      <c r="D6" s="3"/>
      <c r="E6" s="3"/>
      <c r="F6" s="3"/>
    </row>
    <row r="7" spans="1:6" ht="17.25" customHeight="1">
      <c r="A7" s="205" t="s">
        <v>354</v>
      </c>
      <c r="B7" s="205"/>
      <c r="C7" s="205"/>
      <c r="D7" s="205"/>
      <c r="E7" s="205"/>
      <c r="F7" s="205"/>
    </row>
    <row r="8" spans="1:6" ht="12.75">
      <c r="A8" s="206" t="s">
        <v>404</v>
      </c>
      <c r="B8" s="206"/>
      <c r="C8" s="206"/>
      <c r="D8" s="206"/>
      <c r="E8" s="206"/>
      <c r="F8" s="206"/>
    </row>
    <row r="9" spans="1:6" ht="12.75">
      <c r="A9" s="202" t="s">
        <v>410</v>
      </c>
      <c r="B9" s="202"/>
      <c r="C9" s="202"/>
      <c r="D9" s="202"/>
      <c r="E9" s="202"/>
      <c r="F9" s="202"/>
    </row>
    <row r="10" spans="1:6" ht="12.75">
      <c r="A10" s="109"/>
      <c r="B10" s="109"/>
      <c r="C10" s="109"/>
      <c r="D10" s="109"/>
      <c r="E10" s="109"/>
      <c r="F10" s="109"/>
    </row>
    <row r="11" spans="1:6" ht="12.75">
      <c r="A11" s="3"/>
      <c r="B11" s="3"/>
      <c r="C11" s="3"/>
      <c r="D11" s="3"/>
      <c r="E11" s="3"/>
      <c r="F11" s="3"/>
    </row>
    <row r="12" spans="1:6" ht="24">
      <c r="A12" s="28" t="s">
        <v>1</v>
      </c>
      <c r="B12" s="30" t="s">
        <v>171</v>
      </c>
      <c r="C12" s="28" t="s">
        <v>55</v>
      </c>
      <c r="D12" s="28" t="s">
        <v>98</v>
      </c>
      <c r="E12" s="29" t="s">
        <v>99</v>
      </c>
      <c r="F12" s="77" t="s">
        <v>141</v>
      </c>
    </row>
    <row r="13" spans="1:6" ht="12.75">
      <c r="A13" s="28" t="s">
        <v>154</v>
      </c>
      <c r="B13" s="28">
        <v>500</v>
      </c>
      <c r="C13" s="75"/>
      <c r="D13" s="31">
        <f>D15+D18</f>
        <v>2351565.96</v>
      </c>
      <c r="E13" s="31">
        <f>E15+E18</f>
        <v>500173.29000000097</v>
      </c>
      <c r="F13" s="78">
        <f>E13/D13*100</f>
        <v>21.269796319045245</v>
      </c>
    </row>
    <row r="14" spans="1:6" ht="24.75" customHeight="1">
      <c r="A14" s="28" t="s">
        <v>156</v>
      </c>
      <c r="B14" s="28">
        <v>520</v>
      </c>
      <c r="C14" s="76" t="s">
        <v>155</v>
      </c>
      <c r="D14" s="31">
        <f>D15</f>
        <v>66617</v>
      </c>
      <c r="E14" s="31">
        <v>0</v>
      </c>
      <c r="F14" s="78">
        <f aca="true" t="shared" si="0" ref="F14:F27">E14/D14*100</f>
        <v>0</v>
      </c>
    </row>
    <row r="15" spans="1:6" ht="24.75" customHeight="1">
      <c r="A15" s="28" t="s">
        <v>158</v>
      </c>
      <c r="B15" s="28">
        <v>520</v>
      </c>
      <c r="C15" s="76" t="s">
        <v>157</v>
      </c>
      <c r="D15" s="31">
        <f>D16</f>
        <v>66617</v>
      </c>
      <c r="E15" s="31">
        <v>0</v>
      </c>
      <c r="F15" s="78">
        <f t="shared" si="0"/>
        <v>0</v>
      </c>
    </row>
    <row r="16" spans="1:6" ht="25.5" customHeight="1">
      <c r="A16" s="28" t="s">
        <v>160</v>
      </c>
      <c r="B16" s="28">
        <v>520</v>
      </c>
      <c r="C16" s="76" t="s">
        <v>159</v>
      </c>
      <c r="D16" s="31">
        <f>D17</f>
        <v>66617</v>
      </c>
      <c r="E16" s="31">
        <v>0</v>
      </c>
      <c r="F16" s="78">
        <f t="shared" si="0"/>
        <v>0</v>
      </c>
    </row>
    <row r="17" spans="1:6" ht="28.5" customHeight="1">
      <c r="A17" s="28" t="s">
        <v>162</v>
      </c>
      <c r="B17" s="28">
        <v>520</v>
      </c>
      <c r="C17" s="76" t="s">
        <v>161</v>
      </c>
      <c r="D17" s="31">
        <v>66617</v>
      </c>
      <c r="E17" s="31">
        <v>0</v>
      </c>
      <c r="F17" s="78">
        <f t="shared" si="0"/>
        <v>0</v>
      </c>
    </row>
    <row r="18" spans="1:6" ht="18" customHeight="1">
      <c r="A18" s="28" t="s">
        <v>164</v>
      </c>
      <c r="B18" s="30">
        <v>700</v>
      </c>
      <c r="C18" s="76" t="s">
        <v>163</v>
      </c>
      <c r="D18" s="31">
        <f>D19</f>
        <v>2284948.96</v>
      </c>
      <c r="E18" s="31">
        <f>E19</f>
        <v>500173.29000000097</v>
      </c>
      <c r="F18" s="78">
        <f t="shared" si="0"/>
        <v>21.88991083634538</v>
      </c>
    </row>
    <row r="19" spans="1:6" ht="15" customHeight="1">
      <c r="A19" s="28" t="s">
        <v>57</v>
      </c>
      <c r="B19" s="30">
        <v>700</v>
      </c>
      <c r="C19" s="76" t="s">
        <v>56</v>
      </c>
      <c r="D19" s="31">
        <f>2284948.96</f>
        <v>2284948.96</v>
      </c>
      <c r="E19" s="31">
        <f>E24+E20</f>
        <v>500173.29000000097</v>
      </c>
      <c r="F19" s="78">
        <f t="shared" si="0"/>
        <v>21.88991083634538</v>
      </c>
    </row>
    <row r="20" spans="1:6" ht="13.5" customHeight="1">
      <c r="A20" s="28" t="s">
        <v>59</v>
      </c>
      <c r="B20" s="30">
        <v>710</v>
      </c>
      <c r="C20" s="76" t="s">
        <v>58</v>
      </c>
      <c r="D20" s="31">
        <f aca="true" t="shared" si="1" ref="D20:E22">D21</f>
        <v>9194425.68</v>
      </c>
      <c r="E20" s="26">
        <f t="shared" si="1"/>
        <v>-9074512.92</v>
      </c>
      <c r="F20" s="78">
        <f t="shared" si="0"/>
        <v>-98.69581022052483</v>
      </c>
    </row>
    <row r="21" spans="1:6" ht="13.5" customHeight="1">
      <c r="A21" s="28" t="s">
        <v>166</v>
      </c>
      <c r="B21" s="30">
        <v>710</v>
      </c>
      <c r="C21" s="76" t="s">
        <v>165</v>
      </c>
      <c r="D21" s="31">
        <f t="shared" si="1"/>
        <v>9194425.68</v>
      </c>
      <c r="E21" s="26">
        <f t="shared" si="1"/>
        <v>-9074512.92</v>
      </c>
      <c r="F21" s="78">
        <f t="shared" si="0"/>
        <v>-98.69581022052483</v>
      </c>
    </row>
    <row r="22" spans="1:6" ht="14.25" customHeight="1">
      <c r="A22" s="28" t="s">
        <v>63</v>
      </c>
      <c r="B22" s="30">
        <v>710</v>
      </c>
      <c r="C22" s="76" t="s">
        <v>62</v>
      </c>
      <c r="D22" s="31">
        <f t="shared" si="1"/>
        <v>9194425.68</v>
      </c>
      <c r="E22" s="26">
        <f t="shared" si="1"/>
        <v>-9074512.92</v>
      </c>
      <c r="F22" s="78">
        <f t="shared" si="0"/>
        <v>-98.69581022052483</v>
      </c>
    </row>
    <row r="23" spans="1:6" ht="22.5" customHeight="1">
      <c r="A23" s="28" t="s">
        <v>168</v>
      </c>
      <c r="B23" s="30">
        <v>710</v>
      </c>
      <c r="C23" s="76" t="s">
        <v>167</v>
      </c>
      <c r="D23" s="31">
        <f>9127808.68+66617</f>
        <v>9194425.68</v>
      </c>
      <c r="E23" s="26">
        <v>-9074512.92</v>
      </c>
      <c r="F23" s="78">
        <f t="shared" si="0"/>
        <v>-98.69581022052483</v>
      </c>
    </row>
    <row r="24" spans="1:6" ht="12.75" customHeight="1">
      <c r="A24" s="28" t="s">
        <v>61</v>
      </c>
      <c r="B24" s="30">
        <v>720</v>
      </c>
      <c r="C24" s="76" t="s">
        <v>60</v>
      </c>
      <c r="D24" s="26">
        <f>D25</f>
        <v>11479374.64</v>
      </c>
      <c r="E24" s="26">
        <f aca="true" t="shared" si="2" ref="D24:E26">E25</f>
        <v>9574686.21</v>
      </c>
      <c r="F24" s="78">
        <f t="shared" si="0"/>
        <v>83.40773352441087</v>
      </c>
    </row>
    <row r="25" spans="1:6" ht="12.75" customHeight="1">
      <c r="A25" s="28" t="s">
        <v>65</v>
      </c>
      <c r="B25" s="30">
        <v>720</v>
      </c>
      <c r="C25" s="76" t="s">
        <v>64</v>
      </c>
      <c r="D25" s="26">
        <f t="shared" si="2"/>
        <v>11479374.64</v>
      </c>
      <c r="E25" s="26">
        <f t="shared" si="2"/>
        <v>9574686.21</v>
      </c>
      <c r="F25" s="78">
        <f t="shared" si="0"/>
        <v>83.40773352441087</v>
      </c>
    </row>
    <row r="26" spans="1:6" ht="12.75" customHeight="1">
      <c r="A26" s="28" t="s">
        <v>67</v>
      </c>
      <c r="B26" s="30">
        <v>720</v>
      </c>
      <c r="C26" s="76" t="s">
        <v>66</v>
      </c>
      <c r="D26" s="26">
        <f t="shared" si="2"/>
        <v>11479374.64</v>
      </c>
      <c r="E26" s="26">
        <f t="shared" si="2"/>
        <v>9574686.21</v>
      </c>
      <c r="F26" s="78">
        <f t="shared" si="0"/>
        <v>83.40773352441087</v>
      </c>
    </row>
    <row r="27" spans="1:7" ht="24">
      <c r="A27" s="28" t="s">
        <v>170</v>
      </c>
      <c r="B27" s="30">
        <v>720</v>
      </c>
      <c r="C27" s="76" t="s">
        <v>169</v>
      </c>
      <c r="D27" s="26">
        <v>11479374.64</v>
      </c>
      <c r="E27" s="26">
        <v>9574686.21</v>
      </c>
      <c r="F27" s="78">
        <f t="shared" si="0"/>
        <v>83.40773352441087</v>
      </c>
      <c r="G27" s="108"/>
    </row>
    <row r="28" spans="1:6" ht="12.75">
      <c r="A28" s="32"/>
      <c r="B28" s="32"/>
      <c r="C28" s="3"/>
      <c r="D28" s="3"/>
      <c r="E28" s="3"/>
      <c r="F28" s="3"/>
    </row>
    <row r="29" spans="1:2" ht="12.75">
      <c r="A29" s="27"/>
      <c r="B29" s="27"/>
    </row>
    <row r="30" spans="1:3" ht="12.75">
      <c r="A30" s="3"/>
      <c r="B30" s="3"/>
      <c r="C30" s="3"/>
    </row>
    <row r="31" spans="1:2" ht="12.75">
      <c r="A31" s="27"/>
      <c r="B31" s="27"/>
    </row>
    <row r="32" spans="1:2" ht="12.75">
      <c r="A32" s="27"/>
      <c r="B32" s="27"/>
    </row>
    <row r="33" spans="1:2" ht="12.75">
      <c r="A33" s="27"/>
      <c r="B33" s="27"/>
    </row>
    <row r="34" spans="1:2" ht="12.75">
      <c r="A34" s="27"/>
      <c r="B34" s="27"/>
    </row>
    <row r="35" spans="1:2" ht="12.75">
      <c r="A35" s="27"/>
      <c r="B35" s="27"/>
    </row>
    <row r="36" spans="1:2" ht="12.75">
      <c r="A36" s="1"/>
      <c r="B36" s="1"/>
    </row>
    <row r="37" spans="1:2" ht="12.75">
      <c r="A37" s="1"/>
      <c r="B37" s="1"/>
    </row>
  </sheetData>
  <sheetProtection/>
  <mergeCells count="8">
    <mergeCell ref="A9:F9"/>
    <mergeCell ref="A5:F5"/>
    <mergeCell ref="A7:F7"/>
    <mergeCell ref="A8:F8"/>
    <mergeCell ref="A1:F1"/>
    <mergeCell ref="A2:F2"/>
    <mergeCell ref="A3:F3"/>
    <mergeCell ref="A4:F4"/>
  </mergeCells>
  <printOptions/>
  <pageMargins left="0.8267716535433072" right="0.2362204724409449" top="0.7480314960629921" bottom="0.7480314960629921" header="0.31496062992125984" footer="0.31496062992125984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УОБАО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123</cp:lastModifiedBy>
  <cp:lastPrinted>2020-04-17T06:23:36Z</cp:lastPrinted>
  <dcterms:created xsi:type="dcterms:W3CDTF">2005-12-27T06:54:28Z</dcterms:created>
  <dcterms:modified xsi:type="dcterms:W3CDTF">2020-04-17T06:26:11Z</dcterms:modified>
  <cp:category/>
  <cp:version/>
  <cp:contentType/>
  <cp:contentStatus/>
</cp:coreProperties>
</file>