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75" yWindow="65281" windowWidth="10950" windowHeight="7275" tabRatio="741" activeTab="3"/>
  </bookViews>
  <sheets>
    <sheet name="пр№1 источ2020" sheetId="1" r:id="rId1"/>
    <sheet name="неправильно!!!!!" sheetId="2" state="hidden" r:id="rId2"/>
    <sheet name="прил 3 Доходы 2020" sheetId="3" r:id="rId3"/>
    <sheet name=" Расходы2020 прил 5" sheetId="4" r:id="rId4"/>
  </sheets>
  <definedNames>
    <definedName name="text" localSheetId="3">' Расходы2020 прил 5'!#REF!</definedName>
    <definedName name="_xlnm.Print_Area" localSheetId="3">' Расходы2020 прил 5'!$A$1:$G$152</definedName>
    <definedName name="_xlnm.Print_Area" localSheetId="1">'неправильно!!!!!'!$A$1:$D$34</definedName>
    <definedName name="_xlnm.Print_Area" localSheetId="0">'пр№1 источ2020'!$A$1:$C$29</definedName>
    <definedName name="_xlnm.Print_Area" localSheetId="2">'прил 3 Доходы 2020'!$A$1:$C$91</definedName>
  </definedNames>
  <calcPr fullCalcOnLoad="1"/>
</workbook>
</file>

<file path=xl/sharedStrings.xml><?xml version="1.0" encoding="utf-8"?>
<sst xmlns="http://schemas.openxmlformats.org/spreadsheetml/2006/main" count="872" uniqueCount="372">
  <si>
    <t>000 01 05 00 00 00 0000 500</t>
  </si>
  <si>
    <t>000 01 02 00 00 00 0000 000</t>
  </si>
  <si>
    <t>000 01 00 00 00 00 0000 000</t>
  </si>
  <si>
    <t>(руб.)</t>
  </si>
  <si>
    <t>0102</t>
  </si>
  <si>
    <t>91 0 00 00000</t>
  </si>
  <si>
    <t>Глава муниципального образования</t>
  </si>
  <si>
    <t>91 1 11 00000</t>
  </si>
  <si>
    <t>Расходы на выплаты по оплате труда работников ОМСУ</t>
  </si>
  <si>
    <t>91 1 11 90110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</si>
  <si>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</si>
  <si>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</si>
  <si>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(муниципальных)органов</t>
  </si>
  <si>
    <t>120</t>
  </si>
  <si>
    <t>Фонд оплаты труда государственных (муниципальных)органов</t>
  </si>
  <si>
    <t>121</t>
  </si>
  <si>
    <t>Взносы по обязательному социальному страхованию на выплаты по оплате труда работников и иные выплаты работникам учреждений</t>
  </si>
  <si>
    <t>129</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</si>
  <si>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</si>
  <si>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0104</t>
  </si>
  <si>
    <t>91 1 12 00000</t>
  </si>
  <si>
    <t>91 1 12 90110</t>
  </si>
  <si>
    <t>Фонд оплаты труда государственных (муниципальных) органов</t>
  </si>
  <si>
    <t>Расходы на обеспечение функций ОМСУ</t>
  </si>
  <si>
    <t>91 1 12 90120</t>
  </si>
  <si>
    <t>Закупка товаров, работ и услуг для муниципальных нужд</t>
  </si>
  <si>
    <t>200</t>
  </si>
  <si>
    <t>Иные закупки товаров, работ и услуг для государственных нужд</t>
  </si>
  <si>
    <t>240</t>
  </si>
  <si>
    <t>Закупка товаров, работ, услуг в сфере информационно-коммуникационных технологий</t>
  </si>
  <si>
    <t>242</t>
  </si>
  <si>
    <t>Прочая закупка товаров, работ и услуг для государственных нужд</t>
  </si>
  <si>
    <t>244</t>
  </si>
  <si>
    <t>Иные бюджетные ассигнования</t>
  </si>
  <si>
    <t>800</t>
  </si>
  <si>
    <t>Уплата налогов, сборов и иных платежей</t>
  </si>
  <si>
    <t>850</t>
  </si>
  <si>
    <t>Уплата налога на имущество и земельного налога</t>
  </si>
  <si>
    <t>852</t>
  </si>
  <si>
    <t>Резервные фонды исполнительных органов государственной власти(местных  администраций)</t>
  </si>
  <si>
    <t>0111</t>
  </si>
  <si>
    <t>91 1 13 00000</t>
  </si>
  <si>
    <t>Обеспечение непредвиденных расходов за счет средств резервного фонда</t>
  </si>
  <si>
    <t>91 1 13 90130</t>
  </si>
  <si>
    <t>Резервные средства</t>
  </si>
  <si>
    <t>870</t>
  </si>
  <si>
    <t>Исполнение переданных государственных полномочий РФ и Иркутской области</t>
  </si>
  <si>
    <t>0000</t>
  </si>
  <si>
    <t>91 2 00 00000</t>
  </si>
  <si>
    <t>Определение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</si>
  <si>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0113</t>
  </si>
  <si>
    <t>91 2 06 73150</t>
  </si>
  <si>
    <t>Общеэкономические вопросы</t>
  </si>
  <si>
    <t>0401</t>
  </si>
  <si>
    <t>Осуществление отдельных областных государственных полномочий в сфере водоснабжения и водоотведения</t>
  </si>
  <si>
    <t>91 2 01 73110</t>
  </si>
  <si>
    <t>НАЦИОНАЛЬНАЯ ОБОРОНА</t>
  </si>
  <si>
    <t>0200</t>
  </si>
  <si>
    <t>Мобилизационная и вневойсковая подготовка</t>
  </si>
  <si>
    <t>0203</t>
  </si>
  <si>
    <t>Осуществление первичного воинского учета на территории, где отсутствуют военные комиссариаты</t>
  </si>
  <si>
    <t>91 2 02 51180</t>
  </si>
  <si>
    <t>МУНИЦИПАЛЬНЫЕ ПРОГРАММЫ</t>
  </si>
  <si>
    <t xml:space="preserve">НАЦИОНАЛЬНАЯ БЕЗОПАСНОСТЬ </t>
  </si>
  <si>
    <t>0300</t>
  </si>
  <si>
    <t>Правоохранительная деятельность</t>
  </si>
  <si>
    <t>0314</t>
  </si>
  <si>
    <t>79 5 00 00000</t>
  </si>
  <si>
    <t>Дорожное хозяйство (дорожные фонды)</t>
  </si>
  <si>
    <t>0409</t>
  </si>
  <si>
    <t>91 3 00 00000</t>
  </si>
  <si>
    <t>Поддержка дорожного хозяйства</t>
  </si>
  <si>
    <t>91 3 14 00000</t>
  </si>
  <si>
    <t>91 3 14 90150</t>
  </si>
  <si>
    <t>СОЦИАЛЬНАЯ ПОЛИТИКА</t>
  </si>
  <si>
    <t>1000</t>
  </si>
  <si>
    <t>91 1 00 00000</t>
  </si>
  <si>
    <t>Пенсионное обеспечение</t>
  </si>
  <si>
    <t>1001</t>
  </si>
  <si>
    <t>91 1 07 00000</t>
  </si>
  <si>
    <t>Доплаты к пенсии</t>
  </si>
  <si>
    <t>91 1 07 90220</t>
  </si>
  <si>
    <t>Социальное обеспечение и иные выплаты населению</t>
  </si>
  <si>
    <t>300</t>
  </si>
  <si>
    <t>Публичные нормативные социальные выплаты гражданам</t>
  </si>
  <si>
    <t>310</t>
  </si>
  <si>
    <t>Иные пенсии, социальные доплаты к пенсиям</t>
  </si>
  <si>
    <t>312</t>
  </si>
  <si>
    <t>ФИЗИЧЕСКАЯ КУЛЬТУРА И СПОРТ</t>
  </si>
  <si>
    <t>91 6 08 00000</t>
  </si>
  <si>
    <t>Проведение спортивных мероприятий</t>
  </si>
  <si>
    <t>91 6 08 90230</t>
  </si>
  <si>
    <t xml:space="preserve">КУЛЬТУРА, КИНЕМАТОГРАФИЯ </t>
  </si>
  <si>
    <t>0800</t>
  </si>
  <si>
    <t>Культура</t>
  </si>
  <si>
    <t>0801</t>
  </si>
  <si>
    <t>91 7 00 00000</t>
  </si>
  <si>
    <t>91 7 10 00000</t>
  </si>
  <si>
    <t>Расходы на выплаты по оплате труда персоналу казенных учреждений</t>
  </si>
  <si>
    <t>91 7 10 90310</t>
  </si>
  <si>
    <t>Расходы на выплаты персоналу казенных учреждений</t>
  </si>
  <si>
    <t>110</t>
  </si>
  <si>
    <t>Фонд оплаты труда учреждений</t>
  </si>
  <si>
    <t>111</t>
  </si>
  <si>
    <t>119</t>
  </si>
  <si>
    <t>Расходы на обеспечение функций казенных учреждений</t>
  </si>
  <si>
    <t>91 7 10 90320</t>
  </si>
  <si>
    <t>ИТОГО</t>
  </si>
  <si>
    <t>000 1 00 00000 00 0000 000</t>
  </si>
  <si>
    <t>182 1 01 02000 01 0000 110</t>
  </si>
  <si>
    <t>182 1 01 02010 01 1000 110</t>
  </si>
  <si>
    <t>182 1 01 02020 01 1000 110</t>
  </si>
  <si>
    <t>000 1 03 00000 00 0000 000</t>
  </si>
  <si>
    <t>Налоги на товары(работы, услуги), реализуемые на территории РФ</t>
  </si>
  <si>
    <t>000 1 03 02000 00 0000 000</t>
  </si>
  <si>
    <t>Акцизы по подакцизным товарам (продукции), производимым на территории РФ</t>
  </si>
  <si>
    <t>182 1 03 02230 01 0000 110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</si>
  <si>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</si>
  <si>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182 1 03 02240 01 0000 110</t>
  </si>
  <si>
    <t>Доходы от уплаты акцизов на моторные масла для дизельных и (или) карбюраторных (инжекторных)двигателей,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</si>
  <si>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182 1 03 02250 01 0000 110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</si>
  <si>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</si>
  <si>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182 1 03 02260 01 0000 110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</si>
  <si>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</si>
  <si>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182 1 05 00000 00 0000 000</t>
  </si>
  <si>
    <t>182 1 05 03010 01 1000 110</t>
  </si>
  <si>
    <t>Единый сельскохозяйственный налог</t>
  </si>
  <si>
    <t>182 1 06 00000 00 0000 000</t>
  </si>
  <si>
    <t>Налог на имущество физических лиц</t>
  </si>
  <si>
    <t>182 1 06 01030 10 1000 110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</si>
  <si>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</si>
  <si>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</si>
  <si>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 xml:space="preserve">Земельный налог </t>
  </si>
  <si>
    <t>182 1 06 06033 10 1000 110</t>
  </si>
  <si>
    <t>182 1 06 06043 10 1000 110</t>
  </si>
  <si>
    <t>БЕЗВОЗМЕЗДНЫЕ ПОСТУПЛЕНИЯ</t>
  </si>
  <si>
    <t>Субсидии на реализацию мероприятий по реализации перечня народных инициатив</t>
  </si>
  <si>
    <t xml:space="preserve"> ВСЕГО  ДОХОДОВ</t>
  </si>
  <si>
    <t>НАЛОГОВЫЕ И НЕНАЛОГОВЫЕ ДОХОДЫ</t>
  </si>
  <si>
    <t>000 1 01 00000 00 0000 000</t>
  </si>
  <si>
    <t>НАЛОГИ НА ПРИБЫЛЬ, ДОХОДЫ</t>
  </si>
  <si>
    <t>182 1 01 01000 00 0000 000</t>
  </si>
  <si>
    <t>Налоги на прибыль</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</si>
  <si>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</si>
  <si>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</si>
  <si>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</si>
  <si>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НДФЛ (2%+5%)</t>
  </si>
  <si>
    <t>182 1 01 02010 01 2000 110</t>
  </si>
  <si>
    <t>НДФЛ (2%+5%)пеня</t>
  </si>
  <si>
    <t>183 1 01 02010 01 3000 110</t>
  </si>
  <si>
    <t>НДФЛ (2%+5%)штраф</t>
  </si>
  <si>
    <t>182 1 01 02020 01 0000 110</t>
  </si>
  <si>
    <t>НДФЛ с ИП</t>
  </si>
  <si>
    <t>НДФЛ,зарегистр.в качестве ИП</t>
  </si>
  <si>
    <t>182 1 01 02020 01 2000 110</t>
  </si>
  <si>
    <t>НДФЛ,зарегистр.в качестве ИП(пеня)</t>
  </si>
  <si>
    <t>182 1 01 02020 01 3000 110</t>
  </si>
  <si>
    <t>НДФЛ,зарегистр.в качестве ИП(штраф)</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</si>
  <si>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</si>
  <si>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</si>
  <si>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182 1 01 02030 01 1000 110</t>
  </si>
  <si>
    <t>182 1 01 02030 01 2000 110</t>
  </si>
  <si>
    <t>182 1 01 02030 01 3000 110</t>
  </si>
  <si>
    <t>182 1 01 02030 01 4000 110</t>
  </si>
  <si>
    <t>182 1 01 02040 01 0000 110</t>
  </si>
  <si>
    <t>182 1 01 02040 01 1000 110</t>
  </si>
  <si>
    <t>182 1 01 02040 01 2000 110</t>
  </si>
  <si>
    <t>182 1 01 02040 01 3000 110</t>
  </si>
  <si>
    <t>182 1 01 02040 01 4000 110</t>
  </si>
  <si>
    <t>НАЛОГ НА СОВОКУПНЫЙ ДОХОД</t>
  </si>
  <si>
    <t>182 1 05 03010 01 2000 110</t>
  </si>
  <si>
    <t>182 1 05 03010 01 3000 110</t>
  </si>
  <si>
    <t>182 1 05 03020 01 4000 110</t>
  </si>
  <si>
    <t>НАЛОГИ НА ИМУЩЕСТВО</t>
  </si>
  <si>
    <t>182 1 06 01000 00 0000 110</t>
  </si>
  <si>
    <t>182 1 06 01030 10 0000 110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</si>
  <si>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(сумма платежа (перерасчеты, недоимка и задолженность по соответствующему платежу, в том числе по отмененному)</t>
  </si>
  <si>
    <t>182 1 06 01030 10 2000 110</t>
  </si>
  <si>
    <t>182 1 06 01030 10 3000 110</t>
  </si>
  <si>
    <t>183 1 06 01030 10 4000 110</t>
  </si>
  <si>
    <t>182 1 06 06013 10 0000 110</t>
  </si>
  <si>
    <t xml:space="preserve">Земельный налог(юр/лица), взимаемый  по ставкам установленным в соответствии с подпунктом 1 пункта 1 статьи 394 Налогового кодекса РФ и пременяемым к объектам налогообложения , расположенным в границах   поселений </t>
  </si>
  <si>
    <t>Земельный налог с организаций</t>
  </si>
  <si>
    <t>182 1 06 06033 10 2000 110</t>
  </si>
  <si>
    <t>182 1 06 06033 10 3000 110</t>
  </si>
  <si>
    <t>182 1 06 06033 10 4000 110</t>
  </si>
  <si>
    <t>182 1 06 06043 10 0000 110</t>
  </si>
  <si>
    <t xml:space="preserve">Земельный налог(ф/лица) взимаемый  по ставкам устан.в соотв.с подпунктом 1 пункта 1 статьи 394 НК РФ и пременяемым к объектам налогообл., располож.в границах   поселений </t>
  </si>
  <si>
    <t>Земельный налог с физических лиц</t>
  </si>
  <si>
    <t>182 1 06 06043 10 2000 110</t>
  </si>
  <si>
    <t>182 1 06 06043 10 3000 110</t>
  </si>
  <si>
    <t>000 1 11 00000 00 0000 100</t>
  </si>
  <si>
    <t xml:space="preserve">Доходы от использования имущества, находящегося в государственной и муниципальной собственности </t>
  </si>
  <si>
    <t>901 1 11 05000 00 0000 120</t>
  </si>
  <si>
    <t>Доходы , получаемые в виде арендной либо иной платы за передачу в возмездное пользование государственного и муниципального имущества  (за искл.имущ.автономных учреждений, а также имущ.гос.и мун.унитарных предприятий, в том числе казенных)</t>
  </si>
  <si>
    <t>901 1 11 05013 10 0000 120</t>
  </si>
  <si>
    <t>000 1 11 05030 00 0000 120</t>
  </si>
  <si>
    <t>Доходы от сдачи в аренду имущества , находящегося  в оперативном  управлении органов государственной власти, органов местного самоуправления , государственных внебюджетных фондови созданных ими учреждений</t>
  </si>
  <si>
    <t>000 1 11 05035 10 0000 120</t>
  </si>
  <si>
    <t>Доходы от сдачи в аренду имущества ,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</si>
  <si>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ИТОГО  СОБСТВЕННЫХ ДОХОДОВ :</t>
  </si>
  <si>
    <t>Безвозмездные поступления от других бюджетов бюджетной системы РФ</t>
  </si>
  <si>
    <t>Дотации от других бюджетов  бюджетной  системы РФ</t>
  </si>
  <si>
    <t xml:space="preserve">Дотации бюджетам поселений на выравнивание уровня бюджетной обеспеченности  всего </t>
  </si>
  <si>
    <t>в том числе:</t>
  </si>
  <si>
    <t xml:space="preserve">Дотации бюджетам поселений на выравнивание уровня бюджетной обеспеченности  из областного бюджета </t>
  </si>
  <si>
    <t xml:space="preserve">Дотации бюджетам поселений на выравнивание уровня бюджетной обеспеченности  из районного бюджета </t>
  </si>
  <si>
    <t>Субсидии  бюджетам субъектов Российской Федерации и муниципальных образований (межбюджетные субсидии)</t>
  </si>
  <si>
    <t xml:space="preserve">Субвенции от других бюджетов бюджетной системы РФ </t>
  </si>
  <si>
    <t xml:space="preserve">Субвенции бюджетам на осуществление полномочий по первичному воинскому учету на территориях, где отсутствуют  военные комиссариаты </t>
  </si>
  <si>
    <t xml:space="preserve">Субвенции бюджетам поселений  на осуществление полномочий по первичному воинскому учету на территориях, где отсутствуют  военные комиссариаты </t>
  </si>
  <si>
    <t xml:space="preserve">Субвенции местным бюджетам на выполнение передаваемых полномочий субъектов Российской Федерации </t>
  </si>
  <si>
    <t>Субвенции на 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на 2014 год</t>
  </si>
  <si>
    <t>Иные межбюджетные трансферты</t>
  </si>
  <si>
    <t>Прочие межбюджетные трансферты, передаваемые бюджетам</t>
  </si>
  <si>
    <t xml:space="preserve">                                 руб.</t>
  </si>
  <si>
    <t xml:space="preserve">Наименование показателя </t>
  </si>
  <si>
    <t xml:space="preserve">Код  бюджетной классификации  Российской Федерации </t>
  </si>
  <si>
    <t xml:space="preserve">Сумма </t>
  </si>
  <si>
    <t>79 5 02 90160</t>
  </si>
  <si>
    <t>1102</t>
  </si>
  <si>
    <t>Прочие мероприятия по благоустройству городских округов и поселений</t>
  </si>
  <si>
    <t>Выполнение функций органами местного самоуправления</t>
  </si>
  <si>
    <t>0503</t>
  </si>
  <si>
    <t>Межбюджетные трансферты общего характера бюджетам субъектов РФ и муниципальных образований</t>
  </si>
  <si>
    <t>1400</t>
  </si>
  <si>
    <t>91 8 00 00000</t>
  </si>
  <si>
    <t>Прочие межбюджетные трансферты общего характера</t>
  </si>
  <si>
    <t>1403</t>
  </si>
  <si>
    <t>91 8 09 00000</t>
  </si>
  <si>
    <t>Межбюджетные трансферты из бюджетов поселений бюджету муниципального района</t>
  </si>
  <si>
    <t>91 8 09 90240</t>
  </si>
  <si>
    <t>Межбюджетные трансферты</t>
  </si>
  <si>
    <t>500</t>
  </si>
  <si>
    <t>540</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</si>
  <si>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b/>
        <vertAlign val="superscript"/>
        <sz val="14"/>
        <rFont val="Times New Roman"/>
        <family val="1"/>
      </rPr>
      <t>1</t>
    </r>
    <r>
      <rPr>
        <b/>
        <sz val="14"/>
        <rFont val="Times New Roman"/>
        <family val="1"/>
      </rPr>
      <t xml:space="preserve"> Налогового кодекса Российской Федерации</t>
    </r>
  </si>
  <si>
    <t>Прочие неналоговые доходы</t>
  </si>
  <si>
    <t>000 1 17 05050 00 0000 180</t>
  </si>
  <si>
    <t>000 1 17 05050 10 0000 180</t>
  </si>
  <si>
    <t xml:space="preserve">Прочие субсидии   бюджетам сельских поселений </t>
  </si>
  <si>
    <t>О38</t>
  </si>
  <si>
    <t>О06</t>
  </si>
  <si>
    <t>853</t>
  </si>
  <si>
    <t>Дорожный фонд МО "Корсукское"</t>
  </si>
  <si>
    <t>91 4 01 90180</t>
  </si>
  <si>
    <t>Муниципальное казенное учреждение "Культурно-информационный центр МО "Корсукское"</t>
  </si>
  <si>
    <t>91 7 11 90320</t>
  </si>
  <si>
    <t>Источники финансирования дефицита бюджета  муниципального образования</t>
  </si>
  <si>
    <t xml:space="preserve">                            руб.</t>
  </si>
  <si>
    <t xml:space="preserve">                            Наименование </t>
  </si>
  <si>
    <t xml:space="preserve">Код </t>
  </si>
  <si>
    <t>Источники финансирования дефицита бюджета - всего</t>
  </si>
  <si>
    <t xml:space="preserve">Кредиты кредитных от кредитных организаций в валюте Российской Федерации </t>
  </si>
  <si>
    <t xml:space="preserve">Получение кредитов от кредитных организаций в валюте Российской Федерации </t>
  </si>
  <si>
    <t xml:space="preserve">Кредиты кредитных  организаций в валюте Российской Федерации </t>
  </si>
  <si>
    <t xml:space="preserve">Бюджетные кредиты от других бюджетов бюджетной системы Российской Федерации </t>
  </si>
  <si>
    <t xml:space="preserve">Погашение бюджетных кредитов, полученных от других бюджетов бюджетной системы Российской Федерации в валюте </t>
  </si>
  <si>
    <t xml:space="preserve">Погашение бюджетами  муниципальных районов кредитов от других бюджетов бюджетной системы Российской Федерации в валюте </t>
  </si>
  <si>
    <t xml:space="preserve">Изменение остатков средств на счетах по учету средств бюджетов </t>
  </si>
  <si>
    <t xml:space="preserve">Увеличение остатков средств бюджетов </t>
  </si>
  <si>
    <t>Увеличение  прочих остатков  денежных средств бюджетов</t>
  </si>
  <si>
    <t>903 01 05 02 01 00 0000 510</t>
  </si>
  <si>
    <t>-430474828</t>
  </si>
  <si>
    <t xml:space="preserve">Уменьшение  остатков средств бюджетов </t>
  </si>
  <si>
    <t xml:space="preserve">Уменьшение  прочих остатков  денежных средств бюджета  поселения  </t>
  </si>
  <si>
    <t>Увеличение прочих остатков  средств бюджета  поселения</t>
  </si>
  <si>
    <t>Кредиты, полученные в валюте Российской Федерации от кредитных организаций бюджетов поселения</t>
  </si>
  <si>
    <t>Кредиты, полученные в валюте Российской Федерации от кредитных организаций бюджетов  поселения</t>
  </si>
  <si>
    <t xml:space="preserve">Сумма, руб. </t>
  </si>
  <si>
    <t>Сумма , руб.</t>
  </si>
  <si>
    <t>005 01 02 00 00 00 0000 000</t>
  </si>
  <si>
    <t>005 01 02 00 00 00 0000 700</t>
  </si>
  <si>
    <t>005 01 02 00 00 05 0000 710</t>
  </si>
  <si>
    <t>005 01 03 00 00 00 0000 000</t>
  </si>
  <si>
    <t>005 01 03 00 00 00 0000 800</t>
  </si>
  <si>
    <t>005 01 03 01 00 05 0000 810</t>
  </si>
  <si>
    <t>005 01 05 02 00 00 0000 500</t>
  </si>
  <si>
    <t>005 01 05 02 00 05 0000 500</t>
  </si>
  <si>
    <t>005 01 05 02 00 00 0000 600</t>
  </si>
  <si>
    <t>005 01 05 02 01 05 0000 610</t>
  </si>
  <si>
    <t>006501 02 00 00 05 0000 710</t>
  </si>
  <si>
    <t>Проведение выборов и референдумов</t>
  </si>
  <si>
    <t>Обеспечение проведения выборов и референдумов</t>
  </si>
  <si>
    <t>Проведение выборов в представительные органы муниципального образования</t>
  </si>
  <si>
    <t>0107</t>
  </si>
  <si>
    <t>91 1 14 90140</t>
  </si>
  <si>
    <t>Мероприятия в области строительства, архитектуры и градостроительства</t>
  </si>
  <si>
    <t>79 5 02 90180</t>
  </si>
  <si>
    <t>79 5 02 00000</t>
  </si>
  <si>
    <t>79 5 02 90170</t>
  </si>
  <si>
    <t>Приложение №2 к решению Думы  "О бюджете муниципального образования "Корсукское" на 2019 год и плановый период 2020 и 2021 годов"  от                    2018 года № _____</t>
  </si>
  <si>
    <t>2020 г.</t>
  </si>
  <si>
    <t>2021 г.</t>
  </si>
  <si>
    <t>-58 636</t>
  </si>
  <si>
    <t>-55 140</t>
  </si>
  <si>
    <t>Муниципальная программа "Профилактика безнадзорности и правонарушений несовершеннолетних на территории  МО "Корсукское" на 2018-2023гг."</t>
  </si>
  <si>
    <t>79 5 02 90190</t>
  </si>
  <si>
    <t>Иные источники внутреннего  финансирования дефицитов бюджетов</t>
  </si>
  <si>
    <t>000 01 02 00 00 00 0000 700</t>
  </si>
  <si>
    <t>Кредиты, полученные в валюте Российской Федерации от кредитных организаций бюджетами Российской Федерации</t>
  </si>
  <si>
    <t>000 01 02 00 00 00 0000 710</t>
  </si>
  <si>
    <t>000 01 03 00 00 00 0000 000</t>
  </si>
  <si>
    <t>000 01 03 01 00 05 0000 810</t>
  </si>
  <si>
    <t>000 01 05 02 01 10 0000 510</t>
  </si>
  <si>
    <t>0,00</t>
  </si>
  <si>
    <t>000 01 05 00 00 00 0000 600</t>
  </si>
  <si>
    <t>000 01 05 02 01 10 0000 610</t>
  </si>
  <si>
    <t>000 01 06  00 00 00 0000 000</t>
  </si>
  <si>
    <t xml:space="preserve">                                                                                  "Корсукское" на плановый период   2020 - 2021 годов </t>
  </si>
  <si>
    <t>000 2 02 00000 00 0000 150</t>
  </si>
  <si>
    <t>000 2 02 1000 00 0000 150</t>
  </si>
  <si>
    <t xml:space="preserve">  038 2 02 15001 10 0000 150</t>
  </si>
  <si>
    <t>000 2 00 00000 00 0000 150</t>
  </si>
  <si>
    <t>000 2 02 02000 00 0000 150</t>
  </si>
  <si>
    <t>000 2 02 29999 00 0000 150</t>
  </si>
  <si>
    <t>000 2 02 30000 00 0000 150</t>
  </si>
  <si>
    <t>000 2 02 35118 10 0000 150</t>
  </si>
  <si>
    <t>000 2 02 03024 00 0000 150</t>
  </si>
  <si>
    <t>000 2 02 04000 00 0000 150</t>
  </si>
  <si>
    <t>000 2 02 04999 00 0000 150</t>
  </si>
  <si>
    <t>000 2 02 04999 10 0000 150</t>
  </si>
  <si>
    <t xml:space="preserve"> 000 2 02 30024 10 0000 150</t>
  </si>
  <si>
    <t xml:space="preserve">Прогнозируемые доходы  по кодам видов доходов, подвидов доходов  классификации доходов бюджета  муниципального образования "Корсукское"" на 2020 год </t>
  </si>
  <si>
    <t>РАСПРЕДЕЛЕНИЕ БЮДЖЕТНЫХ АССИГНОВАНИЙ ПО РАЗДЕЛАМ, ПОДРАЗДЕЛАМ, ЦЕЛЕВЫМ СТАТЬЯМ И ВИДАМ РАСХОДОВ КЛАССИФИКАЦИИ РАСХОДОВ БЮДЖЕТОВ В ВЕДОМСТВЕННОЙ СТРУКТУРЕ РАСХОДОВ БЮДЖЕТА МУНИЦИПАЛЬНОГО ОБРАЗОВАНИЯ "КОРСУКСКОЕ" НА 2020 ГОД</t>
  </si>
  <si>
    <t>Муниципальная целевая программа "Профилактика незаконного потребления наркотических средств на 2019-2022гг</t>
  </si>
  <si>
    <t>0309</t>
  </si>
  <si>
    <t>Народная инициатива</t>
  </si>
  <si>
    <t>91 7 10 S2370</t>
  </si>
  <si>
    <t>Прочая закупка товаров, работ и услуг для государственных нужд Мероприятия по реализации проектов народных инициатив: софинансирование</t>
  </si>
  <si>
    <t>Прочая закупка товаров, работ и услуг для государственных нужд (софинансирование)</t>
  </si>
  <si>
    <t xml:space="preserve"> "Корсукское" на 2020 год </t>
  </si>
  <si>
    <t>Муниципальная целевая программа Организация и проведение оплачиваемых временных работ в МО "Корсукское" на 2020-2022 г.г.</t>
  </si>
  <si>
    <t>Муниципальная программа "Обеспечение пожарной безопасности в границах МО "Корсукское" на 2020-2022гг."</t>
  </si>
  <si>
    <t>880</t>
  </si>
  <si>
    <t>Прочая закупка товаров, работ и услуг для государственных нужд Мероприятия по реализации проектов народных инициатив "Организация проведения текущего ремонта теплоснабжения и водоотведения в МКУК "КИЦ МО "Корсукское", с. Корсук, ул. Трактовая, 7"</t>
  </si>
  <si>
    <t>Прочая закупка товаров, работ и услуг для государственных нужд Мероприятия по реализации проектов народных инициатив "Обеспечение первичных мер пожарной безопасности в МКУК "КИЦ МО "Корсукское", с. Корсук, ул. Трактовая, 7. (Приобретение огнетушителей, изготовление "Плана-эвакуации", Огнезащитная обработка одежды сцены, сценической коробки и крыши)"</t>
  </si>
  <si>
    <t>Прочая закупка товаров,работ и услуг для муниципальных нужд Мероприятия по реализации проектов народных инициатив "Проведение мероприятий по сохранению и благоустройству мест памяти участникам Великой отечественной войны 1941-1945 гг. по адресу:  с. Корсук, ул. Трактовая, 7 (Приобретение и установка мемориала)"</t>
  </si>
  <si>
    <t>91 4 01 S2370</t>
  </si>
  <si>
    <t>Закупка товаров,работ и услуг для муниципальных нужд Мероприятия по реализации проектов народных инициатив</t>
  </si>
  <si>
    <r>
      <rPr>
        <sz val="1"/>
        <rFont val="Times New Roman"/>
        <family val="1"/>
      </rPr>
      <t>.</t>
    </r>
    <r>
      <rPr>
        <sz val="14"/>
        <rFont val="Times New Roman"/>
        <family val="1"/>
      </rPr>
      <t>0412</t>
    </r>
  </si>
  <si>
    <r>
      <rPr>
        <sz val="1"/>
        <rFont val="Times New Roman"/>
        <family val="1"/>
      </rPr>
      <t>.</t>
    </r>
    <r>
      <rPr>
        <sz val="14"/>
        <rFont val="Times New Roman"/>
        <family val="1"/>
      </rPr>
      <t>0409</t>
    </r>
  </si>
  <si>
    <r>
      <rPr>
        <b/>
        <sz val="1"/>
        <rFont val="Times New Roman"/>
        <family val="1"/>
      </rPr>
      <t>.</t>
    </r>
    <r>
      <rPr>
        <b/>
        <sz val="14"/>
        <rFont val="Times New Roman"/>
        <family val="1"/>
      </rPr>
      <t>0412</t>
    </r>
  </si>
  <si>
    <t>914 15 90160</t>
  </si>
  <si>
    <t>Прочая закупка товаров,работ и услуг для муниципальных нужд</t>
  </si>
  <si>
    <t>0400</t>
  </si>
  <si>
    <t>Национальная экономика</t>
  </si>
  <si>
    <t>Прочая закупка товаров,работ и услуг для муниципальных нужд "Мероприятия по восстановлению мемориальных сооружений и объектов, увековечивающих память погибших при защите Отечества"</t>
  </si>
  <si>
    <t>91 4 01 74110</t>
  </si>
  <si>
    <t>Иные межбюджетные трансферты на восстановление мемориальных сооружений и объектов, увековечивающих память погибших при защите Отечества"</t>
  </si>
  <si>
    <t>Наименование показателя</t>
  </si>
  <si>
    <t>Код по бюджетной классификации</t>
  </si>
  <si>
    <t>Размер бюджетных ассигнований на 
2020 год, руб.</t>
  </si>
  <si>
    <t>Главного распорядителя средств местного бюджета</t>
  </si>
  <si>
    <t>раздела</t>
  </si>
  <si>
    <t>подраздела</t>
  </si>
  <si>
    <t>целевой статьи</t>
  </si>
  <si>
    <t>вида расходов</t>
  </si>
  <si>
    <t>Администрация муниципального образования "Корсукское"</t>
  </si>
  <si>
    <t>ООО</t>
  </si>
  <si>
    <t>ОО О ОО ООООО</t>
  </si>
  <si>
    <t>Уплата иных платежей</t>
  </si>
  <si>
    <t>Прочая закупка товаров,работ и услуг для муниципальных нужд Мероприятия по реализации проектов народных инициатив "Проведение мероприятий по сохранению и благоустройству мест памяти участникам Великой отечественной войны 1941-1945 гг. по адресу:  с. Корсук, ул. Трактовая, 7 (Приобретение и установка мемориала)" софинансирование</t>
  </si>
  <si>
    <t>Обеспечение досуговой деятельности</t>
  </si>
  <si>
    <t xml:space="preserve">Иные закупки товаров, работ и услуг для государственных нужд </t>
  </si>
  <si>
    <r>
      <t>Расходы на выплаты по оплате труда персоналу казенных учреждений(</t>
    </r>
    <r>
      <rPr>
        <b/>
        <sz val="14"/>
        <rFont val="Times New Roman"/>
        <family val="1"/>
      </rPr>
      <t>библиотеки</t>
    </r>
    <r>
      <rPr>
        <b/>
        <sz val="12"/>
        <rFont val="Times New Roman"/>
        <family val="1"/>
      </rPr>
      <t>)</t>
    </r>
  </si>
  <si>
    <t xml:space="preserve">038 2 07 05030 10 0000 150 </t>
  </si>
  <si>
    <t>Прочие безвозмездные поступления в бюджеты сельских поселений</t>
  </si>
  <si>
    <t>ОБЩЕГОСУДАРСТВЕННЫЕ ВОПРОСЫ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</si>
  <si>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</si>
  <si>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№5 к решению Думы № 21 от 29.10.2020 г. "О внесении изменений в решение думы №40 от 26.12.2019г.  "О бюджете муниципального образования "Корсукское" на 2020 год и плановый период 2021 и 2022 годов"</t>
  </si>
  <si>
    <t xml:space="preserve">Приложение №3 к ПРОЕКТУ решения Думы № 21от 29.10.2020 г. "О внесении изменений в решение думы №40 от 26.12.2019г.  "О бюджете муниципального образования "Корсукское" на 2020 год и плановый период 2021 и 2022 годов"
</t>
  </si>
  <si>
    <t>Приложение №1 к ПРОЕКТУ решения Думы № 21 от 29.10.2020 г. "О внесении изменений в решение думы №40 от 26.12.2019г.  "О бюджете муниципального образования "Корсукское" на 2020 год и плановый период 2021 и 2022 годов"</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</si>
</sst>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Red]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0"/>
    <numFmt numFmtId="189" formatCode="#,##0.0000"/>
    <numFmt numFmtId="190" formatCode="_-* #,##0.0_р_._-;\-* #,##0.0_р_._-;_-* &quot;-&quot;??_р_._-;_-@_-"/>
    <numFmt numFmtId="191" formatCode="_-* #,##0_р_._-;\-* #,##0_р_._-;_-* &quot;-&quot;??_р_._-;_-@_-"/>
    <numFmt numFmtId="192" formatCode="#,##0.0"/>
    <numFmt numFmtId="193" formatCode="_-* #,##0.000\ _₽_-;\-* #,##0.000\ _₽_-;_-* &quot;-&quot;???\ _₽_-;_-@_-"/>
  </numFmts>
  <fonts count="69">
    <font>
      <sz val="10"/>
      <name val="Arial Cyr"/>
      <family val="0"/>
    </font>
    <font>
      <u val="single"/>
      <sz val="8.5"/>
      <color indexed="12"/>
      <name val="Arial Cyr"/>
      <family val="0"/>
    </font>
    <font>
      <u val="single"/>
      <sz val="8.5"/>
      <color indexed="36"/>
      <name val="Arial Cyr"/>
      <family val="0"/>
    </font>
    <font>
      <sz val="10"/>
      <name val="Times New Roman"/>
      <family val="1"/>
    </font>
    <font>
      <sz val="12"/>
      <name val="Times New Roman"/>
      <family val="1"/>
    </font>
    <font>
      <b/>
      <sz val="12"/>
      <name val="Times New Roman"/>
      <family val="1"/>
    </font>
    <font>
      <sz val="8"/>
      <name val="Arial Cyr"/>
      <family val="0"/>
    </font>
    <font>
      <b/>
      <sz val="10"/>
      <name val="Times New Roman"/>
      <family val="1"/>
    </font>
    <font>
      <sz val="10"/>
      <name val="Arial"/>
      <family val="2"/>
    </font>
    <font>
      <sz val="10"/>
      <color indexed="8"/>
      <name val="Times New Roman"/>
      <family val="1"/>
    </font>
    <font>
      <sz val="14"/>
      <name val="Times New Roman"/>
      <family val="1"/>
    </font>
    <font>
      <sz val="12"/>
      <name val="Arial Cyr"/>
      <family val="0"/>
    </font>
    <font>
      <sz val="12"/>
      <color indexed="8"/>
      <name val="Times New Roman"/>
      <family val="1"/>
    </font>
    <font>
      <i/>
      <sz val="14"/>
      <name val="Times New Roman"/>
      <family val="1"/>
    </font>
    <font>
      <b/>
      <sz val="10"/>
      <name val="Arial Cyr"/>
      <family val="0"/>
    </font>
    <font>
      <b/>
      <sz val="14"/>
      <name val="Times New Roman"/>
      <family val="1"/>
    </font>
    <font>
      <b/>
      <i/>
      <sz val="14"/>
      <name val="Times New Roman"/>
      <family val="1"/>
    </font>
    <font>
      <sz val="14"/>
      <name val="Arial Cyr"/>
      <family val="0"/>
    </font>
    <font>
      <b/>
      <vertAlign val="superscript"/>
      <sz val="14"/>
      <name val="Times New Roman"/>
      <family val="1"/>
    </font>
    <font>
      <b/>
      <sz val="14"/>
      <name val="Arial Cyr"/>
      <family val="0"/>
    </font>
    <font>
      <b/>
      <sz val="10"/>
      <color indexed="8"/>
      <name val="Times New Roman"/>
      <family val="1"/>
    </font>
    <font>
      <b/>
      <sz val="10"/>
      <color indexed="8"/>
      <name val="Arial"/>
      <family val="2"/>
    </font>
    <font>
      <b/>
      <sz val="11"/>
      <name val="Times New Roman"/>
      <family val="1"/>
    </font>
    <font>
      <sz val="1"/>
      <name val="Times New Roman"/>
      <family val="1"/>
    </font>
    <font>
      <b/>
      <sz val="1"/>
      <name val="Times New Roman"/>
      <family val="1"/>
    </font>
    <font>
      <b/>
      <sz val="14"/>
      <color indexed="8"/>
      <name val="Times New Roman"/>
      <family val="1"/>
    </font>
    <font>
      <sz val="11"/>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sz val="14"/>
      <color indexed="8"/>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b/>
      <sz val="14"/>
      <color theme="1"/>
      <name val="Times New Roman"/>
      <family val="1"/>
    </font>
    <font>
      <sz val="14"/>
      <color theme="1"/>
      <name val="Times New Roman"/>
      <family val="1"/>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hair"/>
    </border>
    <border>
      <left style="thin"/>
      <right>
        <color indexed="63"/>
      </right>
      <top style="thin"/>
      <bottom style="hair"/>
    </border>
    <border>
      <left style="thin"/>
      <right>
        <color indexed="63"/>
      </right>
      <top style="thin"/>
      <bottom style="thin"/>
    </border>
    <border>
      <left style="medium"/>
      <right style="thin"/>
      <top style="medium"/>
      <bottom style="medium"/>
    </border>
    <border>
      <left>
        <color indexed="63"/>
      </left>
      <right style="thin"/>
      <top style="thin"/>
      <bottom style="thin"/>
    </border>
    <border>
      <left/>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8" fillId="0" borderId="0">
      <alignment/>
      <protection/>
    </xf>
    <xf numFmtId="0" fontId="48" fillId="0" borderId="0">
      <alignment/>
      <protection/>
    </xf>
    <xf numFmtId="0" fontId="2"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4" fillId="32" borderId="0" applyNumberFormat="0" applyBorder="0" applyAlignment="0" applyProtection="0"/>
  </cellStyleXfs>
  <cellXfs count="180">
    <xf numFmtId="0" fontId="0" fillId="0" borderId="0" xfId="0" applyAlignment="1">
      <alignment/>
    </xf>
    <xf numFmtId="0" fontId="3"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horizontal="center" wrapText="1"/>
    </xf>
    <xf numFmtId="49" fontId="4" fillId="0" borderId="10" xfId="0" applyNumberFormat="1" applyFont="1" applyBorder="1" applyAlignment="1">
      <alignment horizontal="left" vertical="center" wrapText="1"/>
    </xf>
    <xf numFmtId="0" fontId="65" fillId="0" borderId="0" xfId="0" applyFont="1" applyAlignment="1">
      <alignment/>
    </xf>
    <xf numFmtId="4" fontId="0" fillId="0" borderId="0" xfId="0" applyNumberFormat="1" applyAlignment="1">
      <alignment/>
    </xf>
    <xf numFmtId="0" fontId="0" fillId="0" borderId="0" xfId="0" applyBorder="1" applyAlignment="1">
      <alignment/>
    </xf>
    <xf numFmtId="0" fontId="11" fillId="0" borderId="0" xfId="0" applyFont="1" applyAlignment="1">
      <alignment/>
    </xf>
    <xf numFmtId="0" fontId="0" fillId="0" borderId="0" xfId="0" applyFont="1" applyAlignment="1">
      <alignment/>
    </xf>
    <xf numFmtId="0" fontId="4" fillId="0" borderId="0" xfId="0" applyFont="1" applyAlignment="1">
      <alignment horizontal="center"/>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0" fillId="0" borderId="0" xfId="0" applyAlignment="1">
      <alignment vertical="top"/>
    </xf>
    <xf numFmtId="0" fontId="4" fillId="0" borderId="0" xfId="0" applyFont="1" applyAlignment="1">
      <alignment horizontal="left" vertical="center"/>
    </xf>
    <xf numFmtId="171" fontId="0" fillId="0" borderId="0" xfId="63" applyFont="1" applyBorder="1" applyAlignment="1">
      <alignment horizontal="center" vertical="center"/>
    </xf>
    <xf numFmtId="0" fontId="7" fillId="0" borderId="10" xfId="0" applyFont="1" applyFill="1" applyBorder="1" applyAlignment="1">
      <alignment horizontal="center" vertical="center"/>
    </xf>
    <xf numFmtId="0" fontId="4" fillId="0" borderId="0" xfId="0" applyFont="1" applyFill="1" applyAlignment="1">
      <alignment/>
    </xf>
    <xf numFmtId="171" fontId="0" fillId="0" borderId="0" xfId="63"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Alignment="1">
      <alignment/>
    </xf>
    <xf numFmtId="0" fontId="7"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Border="1" applyAlignment="1">
      <alignment horizontal="left" vertical="center"/>
    </xf>
    <xf numFmtId="49" fontId="10" fillId="0" borderId="10" xfId="0" applyNumberFormat="1" applyFont="1" applyBorder="1" applyAlignment="1">
      <alignment horizontal="center" vertical="center"/>
    </xf>
    <xf numFmtId="1" fontId="10" fillId="0" borderId="10" xfId="0" applyNumberFormat="1" applyFont="1" applyBorder="1" applyAlignment="1">
      <alignment horizontal="center" vertical="center"/>
    </xf>
    <xf numFmtId="171" fontId="0" fillId="0" borderId="0" xfId="65" applyFont="1" applyAlignment="1">
      <alignment/>
    </xf>
    <xf numFmtId="171" fontId="14" fillId="0" borderId="0" xfId="65" applyFont="1" applyAlignment="1">
      <alignment/>
    </xf>
    <xf numFmtId="0" fontId="14" fillId="0" borderId="0" xfId="0" applyFont="1" applyAlignment="1">
      <alignment/>
    </xf>
    <xf numFmtId="49" fontId="4" fillId="0" borderId="10" xfId="0" applyNumberFormat="1" applyFont="1" applyBorder="1" applyAlignment="1" applyProtection="1">
      <alignment horizontal="left" vertical="center" wrapText="1"/>
      <protection/>
    </xf>
    <xf numFmtId="0" fontId="10" fillId="0" borderId="10" xfId="0" applyFont="1" applyBorder="1" applyAlignment="1">
      <alignment horizontal="center"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49" fontId="4" fillId="0" borderId="0" xfId="0" applyNumberFormat="1" applyFont="1" applyBorder="1" applyAlignment="1">
      <alignment horizontal="center" vertical="center"/>
    </xf>
    <xf numFmtId="0" fontId="4" fillId="0" borderId="0" xfId="0" applyFont="1" applyAlignment="1">
      <alignment horizontal="center" vertical="center"/>
    </xf>
    <xf numFmtId="171" fontId="4" fillId="0" borderId="0" xfId="63" applyFont="1" applyAlignment="1">
      <alignment horizontal="center" vertical="center"/>
    </xf>
    <xf numFmtId="0" fontId="4" fillId="0" borderId="0" xfId="0" applyFont="1" applyFill="1" applyBorder="1" applyAlignment="1">
      <alignment horizontal="center" vertical="center" wrapText="1"/>
    </xf>
    <xf numFmtId="171" fontId="4" fillId="0" borderId="0" xfId="63" applyFont="1" applyBorder="1" applyAlignment="1">
      <alignment horizontal="center" vertical="center"/>
    </xf>
    <xf numFmtId="0" fontId="4" fillId="0" borderId="0" xfId="0" applyFont="1" applyFill="1" applyBorder="1" applyAlignment="1">
      <alignment horizontal="left" vertical="center" wrapText="1"/>
    </xf>
    <xf numFmtId="0" fontId="3" fillId="0" borderId="0" xfId="0" applyFont="1" applyAlignment="1">
      <alignment/>
    </xf>
    <xf numFmtId="49"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left" vertical="center" wrapText="1"/>
    </xf>
    <xf numFmtId="171" fontId="15" fillId="0" borderId="10" xfId="63" applyFont="1" applyFill="1" applyBorder="1" applyAlignment="1">
      <alignment horizontal="center" vertical="center"/>
    </xf>
    <xf numFmtId="0" fontId="10" fillId="0" borderId="10" xfId="0" applyFont="1" applyFill="1" applyBorder="1" applyAlignment="1">
      <alignment horizontal="center" vertical="center"/>
    </xf>
    <xf numFmtId="0" fontId="13" fillId="0" borderId="10" xfId="0" applyFont="1" applyFill="1" applyBorder="1" applyAlignment="1">
      <alignment horizontal="left" vertical="center" wrapText="1"/>
    </xf>
    <xf numFmtId="171" fontId="10" fillId="0" borderId="10" xfId="63" applyFont="1" applyFill="1" applyBorder="1" applyAlignment="1">
      <alignment horizontal="center" vertical="center"/>
    </xf>
    <xf numFmtId="49" fontId="13" fillId="0" borderId="10" xfId="0" applyNumberFormat="1" applyFont="1" applyFill="1" applyBorder="1" applyAlignment="1">
      <alignment horizontal="left"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171" fontId="16" fillId="0" borderId="10" xfId="63" applyFont="1" applyFill="1" applyBorder="1" applyAlignment="1">
      <alignment horizontal="center" vertical="center"/>
    </xf>
    <xf numFmtId="0" fontId="10" fillId="0" borderId="10" xfId="0" applyFont="1" applyFill="1" applyBorder="1" applyAlignment="1">
      <alignment horizontal="left" vertical="center" wrapText="1"/>
    </xf>
    <xf numFmtId="171" fontId="17" fillId="0" borderId="10" xfId="63" applyFont="1" applyFill="1" applyBorder="1" applyAlignment="1">
      <alignment horizontal="center" vertical="center"/>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xf>
    <xf numFmtId="4" fontId="10" fillId="0" borderId="10" xfId="60" applyNumberFormat="1" applyFont="1" applyFill="1" applyBorder="1" applyAlignment="1">
      <alignment horizontal="center" vertical="center"/>
    </xf>
    <xf numFmtId="49" fontId="16" fillId="0" borderId="10" xfId="0" applyNumberFormat="1" applyFont="1" applyFill="1" applyBorder="1" applyAlignment="1">
      <alignment horizontal="left" vertical="center" wrapText="1"/>
    </xf>
    <xf numFmtId="171" fontId="19" fillId="0" borderId="10" xfId="63" applyFont="1" applyFill="1" applyBorder="1" applyAlignment="1">
      <alignment horizontal="center" vertical="center"/>
    </xf>
    <xf numFmtId="0" fontId="66" fillId="0" borderId="10" xfId="0" applyFont="1" applyFill="1" applyBorder="1" applyAlignment="1">
      <alignment horizontal="center" vertical="center" wrapText="1"/>
    </xf>
    <xf numFmtId="0" fontId="13" fillId="0" borderId="10" xfId="0" applyNumberFormat="1" applyFont="1" applyFill="1" applyBorder="1" applyAlignment="1">
      <alignment horizontal="left" vertical="center" wrapText="1"/>
    </xf>
    <xf numFmtId="0" fontId="67" fillId="0" borderId="10" xfId="0"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0" fontId="0" fillId="0" borderId="10" xfId="0" applyBorder="1" applyAlignment="1">
      <alignment/>
    </xf>
    <xf numFmtId="0" fontId="20" fillId="0" borderId="0" xfId="0" applyFont="1" applyAlignment="1">
      <alignment/>
    </xf>
    <xf numFmtId="0" fontId="3" fillId="0" borderId="11" xfId="0" applyFont="1" applyBorder="1" applyAlignment="1">
      <alignment wrapText="1"/>
    </xf>
    <xf numFmtId="0" fontId="3" fillId="0" borderId="12" xfId="0" applyFont="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wrapText="1"/>
    </xf>
    <xf numFmtId="0" fontId="3" fillId="0" borderId="0" xfId="0" applyFont="1" applyBorder="1" applyAlignment="1">
      <alignment horizontal="center" wrapText="1"/>
    </xf>
    <xf numFmtId="0" fontId="3" fillId="0" borderId="13" xfId="0" applyFont="1" applyBorder="1" applyAlignment="1">
      <alignment horizontal="center"/>
    </xf>
    <xf numFmtId="0" fontId="3" fillId="0" borderId="14" xfId="0" applyFont="1" applyBorder="1" applyAlignment="1">
      <alignment wrapText="1"/>
    </xf>
    <xf numFmtId="0" fontId="3" fillId="0" borderId="15" xfId="0" applyFont="1" applyBorder="1" applyAlignment="1">
      <alignment horizontal="center" wrapText="1"/>
    </xf>
    <xf numFmtId="0" fontId="3" fillId="0" borderId="14" xfId="0" applyFont="1" applyBorder="1" applyAlignment="1">
      <alignment horizontal="center"/>
    </xf>
    <xf numFmtId="0" fontId="7" fillId="0" borderId="16" xfId="0" applyFont="1" applyBorder="1" applyAlignment="1">
      <alignment horizontal="left" wrapText="1"/>
    </xf>
    <xf numFmtId="49" fontId="7" fillId="0" borderId="14" xfId="0" applyNumberFormat="1" applyFont="1" applyFill="1" applyBorder="1" applyAlignment="1">
      <alignment horizontal="center" shrinkToFit="1"/>
    </xf>
    <xf numFmtId="3" fontId="7" fillId="0" borderId="14" xfId="0" applyNumberFormat="1" applyFont="1" applyFill="1" applyBorder="1" applyAlignment="1">
      <alignment horizontal="center"/>
    </xf>
    <xf numFmtId="0" fontId="3" fillId="0" borderId="17" xfId="0" applyFont="1" applyFill="1" applyBorder="1" applyAlignment="1">
      <alignment horizontal="left" wrapText="1"/>
    </xf>
    <xf numFmtId="49" fontId="3" fillId="0" borderId="10" xfId="0" applyNumberFormat="1" applyFont="1" applyFill="1" applyBorder="1" applyAlignment="1">
      <alignment horizontal="center" shrinkToFit="1"/>
    </xf>
    <xf numFmtId="0" fontId="3" fillId="0" borderId="10" xfId="0" applyFont="1" applyFill="1" applyBorder="1" applyAlignment="1">
      <alignment horizontal="left" wrapText="1"/>
    </xf>
    <xf numFmtId="0" fontId="7" fillId="0" borderId="17" xfId="0" applyFont="1" applyFill="1" applyBorder="1" applyAlignment="1">
      <alignment horizontal="left" wrapText="1"/>
    </xf>
    <xf numFmtId="49" fontId="7" fillId="0" borderId="18" xfId="0" applyNumberFormat="1" applyFont="1" applyFill="1" applyBorder="1" applyAlignment="1">
      <alignment horizontal="center" shrinkToFit="1"/>
    </xf>
    <xf numFmtId="49" fontId="3" fillId="0" borderId="18" xfId="0" applyNumberFormat="1" applyFont="1" applyFill="1" applyBorder="1" applyAlignment="1">
      <alignment horizontal="center" shrinkToFit="1"/>
    </xf>
    <xf numFmtId="0" fontId="7" fillId="0" borderId="10" xfId="0" applyFont="1" applyBorder="1" applyAlignment="1">
      <alignment wrapText="1"/>
    </xf>
    <xf numFmtId="0" fontId="3" fillId="0" borderId="10" xfId="0" applyFont="1" applyBorder="1" applyAlignment="1">
      <alignment wrapText="1"/>
    </xf>
    <xf numFmtId="0" fontId="7" fillId="0" borderId="10" xfId="0" applyFont="1" applyFill="1" applyBorder="1" applyAlignment="1">
      <alignment horizontal="left" wrapText="1"/>
    </xf>
    <xf numFmtId="49" fontId="7" fillId="0" borderId="10" xfId="0" applyNumberFormat="1" applyFont="1" applyFill="1" applyBorder="1" applyAlignment="1">
      <alignment horizontal="center" shrinkToFit="1"/>
    </xf>
    <xf numFmtId="0" fontId="3" fillId="0" borderId="10" xfId="0" applyFont="1" applyBorder="1" applyAlignment="1">
      <alignment/>
    </xf>
    <xf numFmtId="0" fontId="3" fillId="0" borderId="0" xfId="0" applyFont="1" applyBorder="1" applyAlignment="1">
      <alignment wrapText="1"/>
    </xf>
    <xf numFmtId="0" fontId="3" fillId="0" borderId="0" xfId="0" applyFont="1" applyBorder="1" applyAlignment="1">
      <alignment horizontal="center"/>
    </xf>
    <xf numFmtId="49" fontId="3" fillId="0" borderId="0" xfId="0" applyNumberFormat="1" applyFont="1" applyFill="1" applyBorder="1" applyAlignment="1">
      <alignment horizontal="center" shrinkToFit="1"/>
    </xf>
    <xf numFmtId="0" fontId="3" fillId="0" borderId="0" xfId="0" applyFont="1" applyFill="1" applyBorder="1" applyAlignment="1">
      <alignment wrapText="1"/>
    </xf>
    <xf numFmtId="0" fontId="21" fillId="0" borderId="0" xfId="0" applyFont="1" applyAlignment="1">
      <alignment/>
    </xf>
    <xf numFmtId="49" fontId="0" fillId="0" borderId="0" xfId="0" applyNumberFormat="1" applyAlignment="1">
      <alignment/>
    </xf>
    <xf numFmtId="0" fontId="3" fillId="0" borderId="10" xfId="0" applyFont="1" applyBorder="1" applyAlignment="1">
      <alignment horizontal="center" wrapText="1"/>
    </xf>
    <xf numFmtId="0" fontId="5" fillId="0" borderId="16" xfId="0" applyFont="1" applyBorder="1" applyAlignment="1">
      <alignment horizontal="left" wrapText="1"/>
    </xf>
    <xf numFmtId="49" fontId="5" fillId="0" borderId="14" xfId="0" applyNumberFormat="1" applyFont="1" applyFill="1" applyBorder="1" applyAlignment="1">
      <alignment horizontal="center" shrinkToFit="1"/>
    </xf>
    <xf numFmtId="3" fontId="5" fillId="0" borderId="14" xfId="0" applyNumberFormat="1" applyFont="1" applyFill="1" applyBorder="1" applyAlignment="1">
      <alignment horizontal="center"/>
    </xf>
    <xf numFmtId="0" fontId="4" fillId="0" borderId="17" xfId="0" applyFont="1" applyFill="1" applyBorder="1" applyAlignment="1">
      <alignment horizontal="left" wrapText="1"/>
    </xf>
    <xf numFmtId="49" fontId="4" fillId="0" borderId="10" xfId="0" applyNumberFormat="1" applyFont="1" applyFill="1" applyBorder="1" applyAlignment="1">
      <alignment horizontal="center" shrinkToFit="1"/>
    </xf>
    <xf numFmtId="0" fontId="4" fillId="0" borderId="10" xfId="0" applyFont="1" applyFill="1" applyBorder="1" applyAlignment="1">
      <alignment horizontal="left" wrapText="1"/>
    </xf>
    <xf numFmtId="0" fontId="5" fillId="0" borderId="17" xfId="0" applyFont="1" applyFill="1" applyBorder="1" applyAlignment="1">
      <alignment horizontal="left" wrapText="1"/>
    </xf>
    <xf numFmtId="49" fontId="5" fillId="0" borderId="18" xfId="0" applyNumberFormat="1" applyFont="1" applyFill="1" applyBorder="1" applyAlignment="1">
      <alignment horizontal="center" shrinkToFit="1"/>
    </xf>
    <xf numFmtId="49" fontId="4" fillId="0" borderId="18" xfId="0" applyNumberFormat="1" applyFont="1" applyFill="1" applyBorder="1" applyAlignment="1">
      <alignment horizontal="center" shrinkToFit="1"/>
    </xf>
    <xf numFmtId="0" fontId="5" fillId="0" borderId="10" xfId="0" applyFont="1" applyBorder="1" applyAlignment="1">
      <alignment wrapText="1"/>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shrinkToFit="1"/>
    </xf>
    <xf numFmtId="0" fontId="3" fillId="0" borderId="0" xfId="0" applyFont="1" applyFill="1" applyAlignment="1">
      <alignment/>
    </xf>
    <xf numFmtId="2" fontId="10" fillId="0" borderId="10" xfId="0" applyNumberFormat="1" applyFont="1" applyBorder="1" applyAlignment="1">
      <alignment horizontal="center" vertical="center"/>
    </xf>
    <xf numFmtId="43" fontId="0" fillId="0" borderId="0" xfId="0" applyNumberFormat="1" applyAlignment="1">
      <alignment/>
    </xf>
    <xf numFmtId="3" fontId="3" fillId="0" borderId="14" xfId="0" applyNumberFormat="1" applyFont="1" applyFill="1" applyBorder="1" applyAlignment="1">
      <alignment horizontal="center"/>
    </xf>
    <xf numFmtId="3" fontId="4" fillId="0" borderId="14" xfId="0" applyNumberFormat="1" applyFont="1" applyFill="1" applyBorder="1" applyAlignment="1">
      <alignment horizontal="center"/>
    </xf>
    <xf numFmtId="49" fontId="3" fillId="0" borderId="10" xfId="0" applyNumberFormat="1" applyFont="1" applyBorder="1" applyAlignment="1">
      <alignment horizontal="center"/>
    </xf>
    <xf numFmtId="49" fontId="7" fillId="0" borderId="10" xfId="0" applyNumberFormat="1" applyFont="1" applyBorder="1" applyAlignment="1">
      <alignment horizontal="center"/>
    </xf>
    <xf numFmtId="49" fontId="3" fillId="0" borderId="0" xfId="0" applyNumberFormat="1" applyFont="1" applyAlignment="1">
      <alignment horizontal="center"/>
    </xf>
    <xf numFmtId="171" fontId="0" fillId="0" borderId="0" xfId="0" applyNumberFormat="1" applyAlignment="1">
      <alignment/>
    </xf>
    <xf numFmtId="49" fontId="5" fillId="0" borderId="10" xfId="0" applyNumberFormat="1" applyFont="1" applyBorder="1" applyAlignment="1">
      <alignment horizontal="left" vertical="center" wrapText="1"/>
    </xf>
    <xf numFmtId="0" fontId="22" fillId="0" borderId="19" xfId="0" applyFont="1" applyFill="1" applyBorder="1" applyAlignment="1">
      <alignment wrapText="1"/>
    </xf>
    <xf numFmtId="1" fontId="3" fillId="0" borderId="0" xfId="0" applyNumberFormat="1" applyFont="1" applyAlignment="1">
      <alignment horizontal="left" vertical="center"/>
    </xf>
    <xf numFmtId="0" fontId="3" fillId="0" borderId="0" xfId="0" applyFont="1" applyAlignment="1">
      <alignment horizontal="center" vertical="center"/>
    </xf>
    <xf numFmtId="171" fontId="3" fillId="0" borderId="0" xfId="63"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171" fontId="0" fillId="0" borderId="0" xfId="0" applyNumberFormat="1" applyFill="1" applyAlignment="1">
      <alignment/>
    </xf>
    <xf numFmtId="43" fontId="0" fillId="0" borderId="0" xfId="0" applyNumberFormat="1" applyBorder="1" applyAlignment="1">
      <alignment/>
    </xf>
    <xf numFmtId="0" fontId="5" fillId="0" borderId="10" xfId="0" applyFont="1" applyBorder="1" applyAlignment="1">
      <alignment horizontal="left" vertical="center" wrapText="1"/>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xf>
    <xf numFmtId="181" fontId="0" fillId="0" borderId="0" xfId="0" applyNumberFormat="1" applyAlignment="1">
      <alignment/>
    </xf>
    <xf numFmtId="193" fontId="0" fillId="0" borderId="0" xfId="0" applyNumberFormat="1" applyAlignment="1">
      <alignment/>
    </xf>
    <xf numFmtId="2" fontId="0" fillId="0" borderId="0" xfId="0" applyNumberFormat="1" applyAlignment="1">
      <alignment/>
    </xf>
    <xf numFmtId="43" fontId="0" fillId="0" borderId="0" xfId="0" applyNumberFormat="1" applyAlignment="1">
      <alignment vertical="top"/>
    </xf>
    <xf numFmtId="49" fontId="5" fillId="0" borderId="10" xfId="0" applyNumberFormat="1" applyFont="1" applyBorder="1" applyAlignment="1" applyProtection="1">
      <alignment horizontal="left" vertical="center" wrapText="1"/>
      <protection/>
    </xf>
    <xf numFmtId="0" fontId="16" fillId="0" borderId="10" xfId="0" applyFont="1" applyBorder="1" applyAlignment="1">
      <alignment horizontal="left" vertical="center" wrapText="1"/>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43" fontId="25" fillId="0" borderId="14" xfId="0" applyNumberFormat="1" applyFont="1" applyFill="1" applyBorder="1" applyAlignment="1">
      <alignment horizontal="center" vertical="center" wrapText="1"/>
    </xf>
    <xf numFmtId="171" fontId="10" fillId="0" borderId="10" xfId="65" applyFont="1" applyBorder="1" applyAlignment="1">
      <alignment horizontal="center" vertical="center"/>
    </xf>
    <xf numFmtId="171" fontId="10" fillId="33" borderId="10" xfId="65" applyFont="1" applyFill="1" applyBorder="1" applyAlignment="1">
      <alignment horizontal="center" vertical="center"/>
    </xf>
    <xf numFmtId="171" fontId="15" fillId="0" borderId="10" xfId="65" applyFont="1" applyBorder="1" applyAlignment="1">
      <alignment horizontal="center" vertical="center"/>
    </xf>
    <xf numFmtId="171" fontId="10" fillId="0" borderId="10" xfId="65" applyFont="1" applyFill="1" applyBorder="1" applyAlignment="1">
      <alignment horizontal="center" vertical="center"/>
    </xf>
    <xf numFmtId="0" fontId="27"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4" fontId="68" fillId="0" borderId="0" xfId="0" applyNumberFormat="1" applyFont="1" applyFill="1" applyAlignment="1">
      <alignment vertical="top" wrapText="1"/>
    </xf>
    <xf numFmtId="0" fontId="5" fillId="0" borderId="0" xfId="0" applyFont="1" applyAlignment="1">
      <alignment horizontal="center"/>
    </xf>
    <xf numFmtId="0" fontId="5" fillId="0" borderId="0" xfId="0" applyFont="1" applyAlignment="1">
      <alignment horizontal="center" wrapText="1"/>
    </xf>
    <xf numFmtId="0" fontId="3" fillId="0" borderId="0" xfId="0" applyFont="1" applyAlignment="1">
      <alignment horizontal="right"/>
    </xf>
    <xf numFmtId="0" fontId="68" fillId="0" borderId="0" xfId="0" applyFont="1" applyAlignment="1">
      <alignment horizontal="left" vertical="top" wrapText="1"/>
    </xf>
    <xf numFmtId="0" fontId="4" fillId="0" borderId="0" xfId="0" applyFont="1" applyAlignment="1">
      <alignment horizontal="center" wrapText="1"/>
    </xf>
    <xf numFmtId="0" fontId="9" fillId="0" borderId="0" xfId="0" applyFont="1" applyAlignment="1">
      <alignment wrapText="1"/>
    </xf>
    <xf numFmtId="0" fontId="12" fillId="0" borderId="11"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5" fillId="0" borderId="0" xfId="0" applyFont="1" applyFill="1" applyAlignment="1">
      <alignment horizontal="center" vertical="center" wrapText="1"/>
    </xf>
    <xf numFmtId="0" fontId="4" fillId="0" borderId="15" xfId="0" applyFont="1" applyFill="1" applyBorder="1" applyAlignment="1">
      <alignment horizontal="right"/>
    </xf>
    <xf numFmtId="0" fontId="12" fillId="0" borderId="10" xfId="0" applyFont="1" applyFill="1" applyBorder="1" applyAlignment="1" applyProtection="1">
      <alignment horizontal="center" vertical="center" wrapText="1"/>
      <protection/>
    </xf>
    <xf numFmtId="0" fontId="0" fillId="0" borderId="0" xfId="0" applyFont="1" applyAlignment="1">
      <alignment horizontal="right"/>
    </xf>
    <xf numFmtId="0" fontId="68" fillId="0" borderId="0" xfId="0" applyFont="1" applyAlignment="1">
      <alignment horizontal="left" vertical="center" wrapText="1"/>
    </xf>
    <xf numFmtId="49" fontId="10" fillId="0" borderId="10" xfId="0" applyNumberFormat="1" applyFont="1" applyFill="1" applyBorder="1" applyAlignment="1">
      <alignment horizontal="center" vertical="center"/>
    </xf>
    <xf numFmtId="49" fontId="10" fillId="0" borderId="10" xfId="0" applyNumberFormat="1" applyFont="1" applyBorder="1" applyAlignment="1">
      <alignment horizontal="center" vertical="center"/>
    </xf>
    <xf numFmtId="1" fontId="10" fillId="0" borderId="10" xfId="0" applyNumberFormat="1" applyFont="1" applyBorder="1" applyAlignment="1">
      <alignment horizontal="center" vertical="center"/>
    </xf>
    <xf numFmtId="49" fontId="15" fillId="0" borderId="10"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5" fillId="0" borderId="18" xfId="0" applyNumberFormat="1" applyFont="1" applyBorder="1" applyAlignment="1">
      <alignment horizontal="center" vertical="center"/>
    </xf>
    <xf numFmtId="49" fontId="15" fillId="0" borderId="20" xfId="0" applyNumberFormat="1" applyFont="1" applyBorder="1" applyAlignment="1">
      <alignment horizontal="center" vertical="center"/>
    </xf>
    <xf numFmtId="1" fontId="10" fillId="0" borderId="18" xfId="0" applyNumberFormat="1" applyFont="1" applyBorder="1" applyAlignment="1">
      <alignment horizontal="center" vertical="center"/>
    </xf>
    <xf numFmtId="1" fontId="10" fillId="0" borderId="20" xfId="0" applyNumberFormat="1" applyFont="1" applyBorder="1" applyAlignment="1">
      <alignment horizontal="center" vertical="center"/>
    </xf>
    <xf numFmtId="1" fontId="15" fillId="0" borderId="18" xfId="0" applyNumberFormat="1" applyFont="1" applyBorder="1" applyAlignment="1">
      <alignment horizontal="center" vertical="center"/>
    </xf>
    <xf numFmtId="1" fontId="15" fillId="0" borderId="20"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wrapText="1"/>
    </xf>
    <xf numFmtId="0" fontId="26" fillId="0" borderId="11"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view="pageBreakPreview" zoomScale="90" zoomScaleSheetLayoutView="90" zoomScalePageLayoutView="0" workbookViewId="0" topLeftCell="A1">
      <selection activeCell="B1" sqref="B1:C2"/>
    </sheetView>
  </sheetViews>
  <sheetFormatPr defaultColWidth="9.00390625" defaultRowHeight="12.75"/>
  <cols>
    <col min="1" max="1" width="43.125" style="0" customWidth="1"/>
    <col min="2" max="2" width="26.125" style="0" customWidth="1"/>
    <col min="3" max="3" width="20.25390625" style="0" customWidth="1"/>
  </cols>
  <sheetData>
    <row r="1" spans="1:5" ht="12.75">
      <c r="A1" s="41"/>
      <c r="B1" s="147" t="s">
        <v>371</v>
      </c>
      <c r="C1" s="147"/>
      <c r="D1" s="41"/>
      <c r="E1" s="64"/>
    </row>
    <row r="2" spans="1:5" ht="53.25" customHeight="1">
      <c r="A2" s="41"/>
      <c r="B2" s="147"/>
      <c r="C2" s="147"/>
      <c r="D2" s="41"/>
      <c r="E2" s="64"/>
    </row>
    <row r="3" spans="1:5" ht="12.75">
      <c r="A3" s="146"/>
      <c r="B3" s="146"/>
      <c r="C3" s="146"/>
      <c r="D3" s="41"/>
      <c r="E3" s="64"/>
    </row>
    <row r="4" spans="1:5" ht="12.75">
      <c r="A4" s="64"/>
      <c r="B4" s="1"/>
      <c r="C4" s="1"/>
      <c r="D4" s="64"/>
      <c r="E4" s="64"/>
    </row>
    <row r="5" spans="1:3" ht="15.75">
      <c r="A5" s="145" t="s">
        <v>247</v>
      </c>
      <c r="B5" s="145"/>
      <c r="C5" s="145"/>
    </row>
    <row r="6" spans="1:3" ht="15.75">
      <c r="A6" s="144" t="s">
        <v>330</v>
      </c>
      <c r="B6" s="144"/>
      <c r="C6" s="144"/>
    </row>
    <row r="7" spans="1:3" ht="12.75">
      <c r="A7" s="1"/>
      <c r="B7" s="1"/>
      <c r="C7" s="1" t="s">
        <v>248</v>
      </c>
    </row>
    <row r="8" spans="1:3" ht="12.75">
      <c r="A8" s="65"/>
      <c r="B8" s="66"/>
      <c r="C8" s="67"/>
    </row>
    <row r="9" spans="1:3" ht="12.75">
      <c r="A9" s="68" t="s">
        <v>249</v>
      </c>
      <c r="B9" s="69" t="s">
        <v>250</v>
      </c>
      <c r="C9" s="70" t="s">
        <v>218</v>
      </c>
    </row>
    <row r="10" spans="1:3" ht="12.75">
      <c r="A10" s="71"/>
      <c r="B10" s="72"/>
      <c r="C10" s="73"/>
    </row>
    <row r="11" spans="1:3" ht="25.5">
      <c r="A11" s="74" t="s">
        <v>251</v>
      </c>
      <c r="B11" s="75" t="s">
        <v>2</v>
      </c>
      <c r="C11" s="76">
        <f>C12+C18+C15</f>
        <v>57686</v>
      </c>
    </row>
    <row r="12" spans="1:3" ht="25.5">
      <c r="A12" s="80" t="s">
        <v>254</v>
      </c>
      <c r="B12" s="81" t="s">
        <v>1</v>
      </c>
      <c r="C12" s="76">
        <f>C13</f>
        <v>57686</v>
      </c>
    </row>
    <row r="13" spans="1:3" ht="25.5">
      <c r="A13" s="77" t="s">
        <v>253</v>
      </c>
      <c r="B13" s="82" t="s">
        <v>298</v>
      </c>
      <c r="C13" s="110">
        <f>SUM(C14)</f>
        <v>57686</v>
      </c>
    </row>
    <row r="14" spans="1:3" ht="38.25">
      <c r="A14" s="79" t="s">
        <v>299</v>
      </c>
      <c r="B14" s="82" t="s">
        <v>300</v>
      </c>
      <c r="C14" s="110">
        <v>57686</v>
      </c>
    </row>
    <row r="15" spans="1:3" ht="25.5">
      <c r="A15" s="83" t="s">
        <v>255</v>
      </c>
      <c r="B15" s="113" t="s">
        <v>301</v>
      </c>
      <c r="C15" s="76">
        <v>0</v>
      </c>
    </row>
    <row r="16" spans="1:3" ht="38.25">
      <c r="A16" s="84" t="s">
        <v>256</v>
      </c>
      <c r="B16" s="112" t="s">
        <v>274</v>
      </c>
      <c r="C16" s="76">
        <f>C17</f>
        <v>0</v>
      </c>
    </row>
    <row r="17" spans="1:3" ht="38.25">
      <c r="A17" s="84" t="s">
        <v>257</v>
      </c>
      <c r="B17" s="112" t="s">
        <v>302</v>
      </c>
      <c r="C17" s="76"/>
    </row>
    <row r="18" spans="1:3" ht="25.5">
      <c r="A18" s="85" t="s">
        <v>258</v>
      </c>
      <c r="B18" s="86" t="s">
        <v>0</v>
      </c>
      <c r="C18" s="76">
        <f>C19+C22</f>
        <v>0</v>
      </c>
    </row>
    <row r="19" spans="1:3" ht="12.75">
      <c r="A19" s="79" t="s">
        <v>259</v>
      </c>
      <c r="B19" s="78" t="s">
        <v>0</v>
      </c>
      <c r="C19" s="76">
        <f>C20</f>
        <v>-12500111.67</v>
      </c>
    </row>
    <row r="20" spans="1:3" ht="25.5">
      <c r="A20" s="79" t="s">
        <v>265</v>
      </c>
      <c r="B20" s="78" t="s">
        <v>303</v>
      </c>
      <c r="C20" s="110">
        <f>-'прил 3 Доходы 2020'!C89-57686-1784775.67</f>
        <v>-12500111.67</v>
      </c>
    </row>
    <row r="21" spans="1:3" ht="12.75" hidden="1">
      <c r="A21" s="87" t="s">
        <v>260</v>
      </c>
      <c r="B21" s="114" t="s">
        <v>261</v>
      </c>
      <c r="C21" s="76" t="s">
        <v>262</v>
      </c>
    </row>
    <row r="22" spans="1:3" ht="12.75">
      <c r="A22" s="79" t="s">
        <v>263</v>
      </c>
      <c r="B22" s="112" t="s">
        <v>305</v>
      </c>
      <c r="C22" s="76">
        <f>C23</f>
        <v>12500111.67</v>
      </c>
    </row>
    <row r="23" spans="1:3" ht="25.5">
      <c r="A23" s="84" t="s">
        <v>264</v>
      </c>
      <c r="B23" s="112" t="s">
        <v>306</v>
      </c>
      <c r="C23" s="110">
        <f>' Расходы2020 прил 5'!G148</f>
        <v>12500111.67</v>
      </c>
    </row>
    <row r="24" spans="1:3" ht="25.5">
      <c r="A24" s="83" t="s">
        <v>297</v>
      </c>
      <c r="B24" s="113" t="s">
        <v>307</v>
      </c>
      <c r="C24" s="78" t="s">
        <v>304</v>
      </c>
    </row>
    <row r="25" spans="1:3" ht="12.75">
      <c r="A25" s="88"/>
      <c r="B25" s="89"/>
      <c r="C25" s="90"/>
    </row>
    <row r="26" spans="1:3" ht="12.75">
      <c r="A26" s="88"/>
      <c r="B26" s="89"/>
      <c r="C26" s="90"/>
    </row>
    <row r="27" spans="1:3" ht="12.75">
      <c r="A27" s="25"/>
      <c r="B27" s="1"/>
      <c r="C27" s="16"/>
    </row>
    <row r="28" spans="1:3" ht="12.75">
      <c r="A28" s="1"/>
      <c r="B28" s="1"/>
      <c r="C28" s="1"/>
    </row>
    <row r="29" spans="1:3" ht="12.75">
      <c r="A29" s="91"/>
      <c r="B29" s="1"/>
      <c r="C29" s="1"/>
    </row>
    <row r="30" spans="1:3" ht="12.75">
      <c r="A30" s="92"/>
      <c r="B30" s="92"/>
      <c r="C30" s="92"/>
    </row>
    <row r="31" ht="12.75">
      <c r="C31" s="93"/>
    </row>
  </sheetData>
  <sheetProtection/>
  <mergeCells count="4">
    <mergeCell ref="A6:C6"/>
    <mergeCell ref="A5:C5"/>
    <mergeCell ref="A3:C3"/>
    <mergeCell ref="B1:C2"/>
  </mergeCells>
  <printOptions/>
  <pageMargins left="0.7874015748031497" right="0.3937007874015748" top="0.38"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7"/>
  <sheetViews>
    <sheetView view="pageBreakPreview" zoomScale="60" zoomScalePageLayoutView="0" workbookViewId="0" topLeftCell="A13">
      <selection activeCell="D26" sqref="D26"/>
    </sheetView>
  </sheetViews>
  <sheetFormatPr defaultColWidth="9.00390625" defaultRowHeight="12.75"/>
  <cols>
    <col min="1" max="1" width="43.125" style="0" customWidth="1"/>
    <col min="2" max="2" width="26.125" style="0" customWidth="1"/>
    <col min="3" max="3" width="24.00390625" style="0" customWidth="1"/>
    <col min="4" max="4" width="26.25390625" style="0" customWidth="1"/>
  </cols>
  <sheetData>
    <row r="1" spans="1:4" ht="12.75">
      <c r="A1" s="1"/>
      <c r="B1" s="41"/>
      <c r="C1" s="64"/>
      <c r="D1" s="149" t="s">
        <v>290</v>
      </c>
    </row>
    <row r="2" spans="1:4" ht="12.75">
      <c r="A2" s="1"/>
      <c r="B2" s="41"/>
      <c r="C2" s="64"/>
      <c r="D2" s="149"/>
    </row>
    <row r="3" spans="1:4" ht="12.75">
      <c r="A3" s="1"/>
      <c r="B3" s="41"/>
      <c r="C3" s="64"/>
      <c r="D3" s="149"/>
    </row>
    <row r="4" spans="1:4" ht="12.75">
      <c r="A4" s="1"/>
      <c r="B4" s="41"/>
      <c r="C4" s="64"/>
      <c r="D4" s="149"/>
    </row>
    <row r="5" spans="1:4" ht="12.75">
      <c r="A5" s="1"/>
      <c r="B5" s="41"/>
      <c r="C5" s="64"/>
      <c r="D5" s="149"/>
    </row>
    <row r="6" spans="1:4" ht="12.75">
      <c r="A6" s="1"/>
      <c r="B6" s="41"/>
      <c r="C6" s="64"/>
      <c r="D6" s="149"/>
    </row>
    <row r="7" spans="1:4" ht="24" customHeight="1">
      <c r="A7" s="64"/>
      <c r="B7" s="1"/>
      <c r="C7" s="1"/>
      <c r="D7" s="149"/>
    </row>
    <row r="8" spans="1:3" ht="15.75">
      <c r="A8" s="148" t="s">
        <v>247</v>
      </c>
      <c r="B8" s="148"/>
      <c r="C8" s="148"/>
    </row>
    <row r="9" spans="1:3" ht="15.75">
      <c r="A9" s="11" t="s">
        <v>308</v>
      </c>
      <c r="B9" s="4"/>
      <c r="C9" s="4"/>
    </row>
    <row r="10" spans="1:3" ht="12.75">
      <c r="A10" s="1"/>
      <c r="B10" s="1"/>
      <c r="C10" s="1"/>
    </row>
    <row r="11" spans="1:4" ht="12.75">
      <c r="A11" s="65"/>
      <c r="B11" s="66"/>
      <c r="C11" s="94" t="s">
        <v>291</v>
      </c>
      <c r="D11" s="63" t="s">
        <v>292</v>
      </c>
    </row>
    <row r="12" spans="1:4" ht="12.75">
      <c r="A12" s="68" t="s">
        <v>249</v>
      </c>
      <c r="B12" s="69" t="s">
        <v>250</v>
      </c>
      <c r="C12" s="70" t="s">
        <v>268</v>
      </c>
      <c r="D12" s="70" t="s">
        <v>269</v>
      </c>
    </row>
    <row r="13" spans="1:4" ht="12.75">
      <c r="A13" s="71"/>
      <c r="B13" s="72"/>
      <c r="C13" s="73"/>
      <c r="D13" s="73"/>
    </row>
    <row r="14" spans="1:4" ht="31.5">
      <c r="A14" s="95" t="s">
        <v>251</v>
      </c>
      <c r="B14" s="96" t="s">
        <v>2</v>
      </c>
      <c r="C14" s="97">
        <f>C18+C24+C21</f>
        <v>-58636</v>
      </c>
      <c r="D14" s="97">
        <f>D18+D24+D21</f>
        <v>-55140</v>
      </c>
    </row>
    <row r="15" spans="1:4" ht="47.25">
      <c r="A15" s="98" t="s">
        <v>252</v>
      </c>
      <c r="B15" s="99" t="s">
        <v>270</v>
      </c>
      <c r="C15" s="99"/>
      <c r="D15" s="99"/>
    </row>
    <row r="16" spans="1:4" ht="47.25">
      <c r="A16" s="98" t="s">
        <v>253</v>
      </c>
      <c r="B16" s="99" t="s">
        <v>271</v>
      </c>
      <c r="C16" s="111">
        <v>-58636</v>
      </c>
      <c r="D16" s="111">
        <v>-55140</v>
      </c>
    </row>
    <row r="17" spans="1:4" ht="47.25">
      <c r="A17" s="100" t="s">
        <v>266</v>
      </c>
      <c r="B17" s="99" t="s">
        <v>280</v>
      </c>
      <c r="C17" s="97"/>
      <c r="D17" s="97"/>
    </row>
    <row r="18" spans="1:4" ht="31.5">
      <c r="A18" s="101" t="s">
        <v>254</v>
      </c>
      <c r="B18" s="102" t="s">
        <v>1</v>
      </c>
      <c r="C18" s="97">
        <f>C19</f>
        <v>0</v>
      </c>
      <c r="D18" s="97">
        <f>D19</f>
        <v>0</v>
      </c>
    </row>
    <row r="19" spans="1:4" ht="47.25">
      <c r="A19" s="98" t="s">
        <v>253</v>
      </c>
      <c r="B19" s="103" t="s">
        <v>271</v>
      </c>
      <c r="C19" s="97"/>
      <c r="D19" s="97"/>
    </row>
    <row r="20" spans="1:4" ht="47.25">
      <c r="A20" s="100" t="s">
        <v>267</v>
      </c>
      <c r="B20" s="103" t="s">
        <v>272</v>
      </c>
      <c r="C20" s="97" t="s">
        <v>293</v>
      </c>
      <c r="D20" s="97" t="s">
        <v>294</v>
      </c>
    </row>
    <row r="21" spans="1:4" ht="47.25">
      <c r="A21" s="104" t="s">
        <v>255</v>
      </c>
      <c r="B21" s="103" t="s">
        <v>273</v>
      </c>
      <c r="C21" s="97"/>
      <c r="D21" s="97"/>
    </row>
    <row r="22" spans="1:4" ht="63">
      <c r="A22" s="2" t="s">
        <v>256</v>
      </c>
      <c r="B22" s="103" t="s">
        <v>274</v>
      </c>
      <c r="C22" s="97">
        <f>C23</f>
        <v>0</v>
      </c>
      <c r="D22" s="97">
        <f>D23</f>
        <v>0</v>
      </c>
    </row>
    <row r="23" spans="1:4" ht="63">
      <c r="A23" s="2" t="s">
        <v>257</v>
      </c>
      <c r="B23" s="103" t="s">
        <v>275</v>
      </c>
      <c r="C23" s="97"/>
      <c r="D23" s="97"/>
    </row>
    <row r="24" spans="1:4" ht="31.5">
      <c r="A24" s="105" t="s">
        <v>258</v>
      </c>
      <c r="B24" s="106" t="s">
        <v>0</v>
      </c>
      <c r="C24" s="97">
        <f>C25+C28</f>
        <v>-58636</v>
      </c>
      <c r="D24" s="97">
        <f>D25+D28</f>
        <v>-55140</v>
      </c>
    </row>
    <row r="25" spans="1:4" ht="15.75">
      <c r="A25" s="100" t="s">
        <v>259</v>
      </c>
      <c r="B25" s="99" t="s">
        <v>276</v>
      </c>
      <c r="C25" s="97">
        <f>C26</f>
        <v>-6185186</v>
      </c>
      <c r="D25" s="97">
        <f>D26</f>
        <v>-6140440</v>
      </c>
    </row>
    <row r="26" spans="1:4" ht="31.5">
      <c r="A26" s="100" t="s">
        <v>265</v>
      </c>
      <c r="B26" s="99" t="s">
        <v>277</v>
      </c>
      <c r="C26" s="111">
        <v>-6185186</v>
      </c>
      <c r="D26" s="111">
        <v>-6140440</v>
      </c>
    </row>
    <row r="27" spans="1:4" ht="15.75" hidden="1">
      <c r="A27" s="3" t="s">
        <v>260</v>
      </c>
      <c r="B27" s="11" t="s">
        <v>261</v>
      </c>
      <c r="C27" s="97" t="s">
        <v>262</v>
      </c>
      <c r="D27" s="97" t="s">
        <v>262</v>
      </c>
    </row>
    <row r="28" spans="1:4" ht="31.5">
      <c r="A28" s="100" t="s">
        <v>263</v>
      </c>
      <c r="B28" s="99" t="s">
        <v>278</v>
      </c>
      <c r="C28" s="97">
        <f>C29</f>
        <v>6126550</v>
      </c>
      <c r="D28" s="97">
        <f>D29</f>
        <v>6085300</v>
      </c>
    </row>
    <row r="29" spans="1:4" ht="31.5">
      <c r="A29" s="2" t="s">
        <v>264</v>
      </c>
      <c r="B29" s="99" t="s">
        <v>279</v>
      </c>
      <c r="C29" s="111">
        <v>6126550</v>
      </c>
      <c r="D29" s="111">
        <v>6085300</v>
      </c>
    </row>
    <row r="30" spans="1:3" ht="12.75">
      <c r="A30" s="88"/>
      <c r="B30" s="89"/>
      <c r="C30" s="90"/>
    </row>
    <row r="31" spans="1:3" ht="12.75">
      <c r="A31" s="88"/>
      <c r="B31" s="89"/>
      <c r="C31" s="90"/>
    </row>
    <row r="32" spans="1:3" ht="12.75">
      <c r="A32" s="88"/>
      <c r="B32" s="89"/>
      <c r="C32" s="90"/>
    </row>
    <row r="33" spans="1:3" ht="12.75">
      <c r="A33" s="25"/>
      <c r="B33" s="1"/>
      <c r="C33" s="16"/>
    </row>
    <row r="34" spans="1:3" ht="12.75">
      <c r="A34" s="1"/>
      <c r="B34" s="1"/>
      <c r="C34" s="1"/>
    </row>
    <row r="35" spans="1:3" ht="12.75">
      <c r="A35" s="91"/>
      <c r="B35" s="1"/>
      <c r="C35" s="1"/>
    </row>
    <row r="36" spans="1:3" ht="12.75">
      <c r="A36" s="92"/>
      <c r="B36" s="92"/>
      <c r="C36" s="92"/>
    </row>
    <row r="37" ht="12.75">
      <c r="C37" s="93"/>
    </row>
  </sheetData>
  <sheetProtection/>
  <mergeCells count="2">
    <mergeCell ref="A8:C8"/>
    <mergeCell ref="D1:D7"/>
  </mergeCells>
  <printOptions/>
  <pageMargins left="0.7874015748031497" right="0.3937007874015748" top="0.4724409448818898" bottom="0.98425196850393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E94"/>
  <sheetViews>
    <sheetView view="pageBreakPreview" zoomScale="69" zoomScaleNormal="75" zoomScaleSheetLayoutView="69" workbookViewId="0" topLeftCell="A1">
      <selection activeCell="C1" sqref="C1"/>
    </sheetView>
  </sheetViews>
  <sheetFormatPr defaultColWidth="9.00390625" defaultRowHeight="12.75"/>
  <cols>
    <col min="1" max="1" width="36.625" style="22" customWidth="1"/>
    <col min="2" max="2" width="76.75390625" style="22" customWidth="1"/>
    <col min="3" max="3" width="32.75390625" style="22" customWidth="1"/>
    <col min="4" max="4" width="12.875" style="0" bestFit="1" customWidth="1"/>
    <col min="5" max="5" width="14.625" style="0" bestFit="1" customWidth="1"/>
  </cols>
  <sheetData>
    <row r="1" spans="1:3" ht="95.25" customHeight="1">
      <c r="A1" s="18"/>
      <c r="B1" s="107"/>
      <c r="C1" s="143" t="s">
        <v>370</v>
      </c>
    </row>
    <row r="2" spans="1:3" ht="15.75">
      <c r="A2" s="18"/>
      <c r="B2" s="146"/>
      <c r="C2" s="156"/>
    </row>
    <row r="3" spans="1:3" ht="18.75" customHeight="1">
      <c r="A3" s="153" t="s">
        <v>322</v>
      </c>
      <c r="B3" s="153"/>
      <c r="C3" s="153"/>
    </row>
    <row r="4" spans="1:3" ht="27.75" customHeight="1">
      <c r="A4" s="153"/>
      <c r="B4" s="153"/>
      <c r="C4" s="153"/>
    </row>
    <row r="5" spans="1:3" ht="12.75" customHeight="1">
      <c r="A5" s="154" t="s">
        <v>215</v>
      </c>
      <c r="B5" s="154"/>
      <c r="C5" s="154"/>
    </row>
    <row r="6" spans="1:5" ht="12.75" customHeight="1">
      <c r="A6" s="155" t="s">
        <v>216</v>
      </c>
      <c r="B6" s="155" t="s">
        <v>217</v>
      </c>
      <c r="C6" s="150" t="s">
        <v>218</v>
      </c>
      <c r="D6" s="9"/>
      <c r="E6" s="9"/>
    </row>
    <row r="7" spans="1:5" ht="15">
      <c r="A7" s="155"/>
      <c r="B7" s="155"/>
      <c r="C7" s="151"/>
      <c r="D7" s="9"/>
      <c r="E7" s="9"/>
    </row>
    <row r="8" spans="1:5" ht="15">
      <c r="A8" s="155"/>
      <c r="B8" s="155"/>
      <c r="C8" s="152"/>
      <c r="D8" s="9"/>
      <c r="E8" s="9"/>
    </row>
    <row r="9" spans="1:3" s="10" customFormat="1" ht="18.75">
      <c r="A9" s="42" t="s">
        <v>108</v>
      </c>
      <c r="B9" s="43" t="s">
        <v>138</v>
      </c>
      <c r="C9" s="44">
        <f>C10+C43+C60+C38+C32+C65</f>
        <v>1538300</v>
      </c>
    </row>
    <row r="10" spans="1:3" ht="18.75">
      <c r="A10" s="42" t="s">
        <v>139</v>
      </c>
      <c r="B10" s="43" t="s">
        <v>140</v>
      </c>
      <c r="C10" s="44">
        <f>C11</f>
        <v>200000</v>
      </c>
    </row>
    <row r="11" spans="1:3" ht="18.75">
      <c r="A11" s="45" t="s">
        <v>141</v>
      </c>
      <c r="B11" s="46" t="s">
        <v>142</v>
      </c>
      <c r="C11" s="47">
        <f>C12</f>
        <v>200000</v>
      </c>
    </row>
    <row r="12" spans="1:3" ht="18.75">
      <c r="A12" s="45" t="s">
        <v>109</v>
      </c>
      <c r="B12" s="48" t="s">
        <v>143</v>
      </c>
      <c r="C12" s="47">
        <f>C13+C17+C22</f>
        <v>200000</v>
      </c>
    </row>
    <row r="13" spans="1:3" ht="93.75">
      <c r="A13" s="49" t="s">
        <v>144</v>
      </c>
      <c r="B13" s="46" t="s">
        <v>145</v>
      </c>
      <c r="C13" s="47">
        <v>200000</v>
      </c>
    </row>
    <row r="14" spans="1:3" ht="18.75" hidden="1">
      <c r="A14" s="45" t="s">
        <v>110</v>
      </c>
      <c r="B14" s="52" t="s">
        <v>146</v>
      </c>
      <c r="C14" s="53"/>
    </row>
    <row r="15" spans="1:3" ht="18.75" hidden="1">
      <c r="A15" s="34" t="s">
        <v>147</v>
      </c>
      <c r="B15" s="52" t="s">
        <v>148</v>
      </c>
      <c r="C15" s="53"/>
    </row>
    <row r="16" spans="1:3" ht="18.75" hidden="1">
      <c r="A16" s="34" t="s">
        <v>149</v>
      </c>
      <c r="B16" s="52" t="s">
        <v>150</v>
      </c>
      <c r="C16" s="53"/>
    </row>
    <row r="17" spans="1:3" ht="18.75" hidden="1">
      <c r="A17" s="34" t="s">
        <v>151</v>
      </c>
      <c r="B17" s="52" t="s">
        <v>152</v>
      </c>
      <c r="C17" s="44"/>
    </row>
    <row r="18" spans="1:3" ht="18.75" hidden="1">
      <c r="A18" s="34" t="s">
        <v>111</v>
      </c>
      <c r="B18" s="52" t="s">
        <v>153</v>
      </c>
      <c r="C18" s="53"/>
    </row>
    <row r="19" spans="1:3" ht="18.75" hidden="1">
      <c r="A19" s="34" t="s">
        <v>154</v>
      </c>
      <c r="B19" s="52" t="s">
        <v>155</v>
      </c>
      <c r="C19" s="53"/>
    </row>
    <row r="20" spans="1:3" ht="18.75" hidden="1">
      <c r="A20" s="34" t="s">
        <v>156</v>
      </c>
      <c r="B20" s="52" t="s">
        <v>157</v>
      </c>
      <c r="C20" s="53"/>
    </row>
    <row r="21" spans="1:3" ht="18.75" hidden="1">
      <c r="A21" s="34"/>
      <c r="B21" s="52"/>
      <c r="C21" s="53"/>
    </row>
    <row r="22" spans="1:3" ht="56.25" hidden="1">
      <c r="A22" s="45" t="s">
        <v>158</v>
      </c>
      <c r="B22" s="52" t="s">
        <v>159</v>
      </c>
      <c r="C22" s="44">
        <f>C23+C24+C25+C26</f>
        <v>0</v>
      </c>
    </row>
    <row r="23" spans="1:3" ht="18.75" hidden="1">
      <c r="A23" s="45" t="s">
        <v>160</v>
      </c>
      <c r="B23" s="52" t="s">
        <v>146</v>
      </c>
      <c r="C23" s="53"/>
    </row>
    <row r="24" spans="1:3" ht="18.75" hidden="1">
      <c r="A24" s="45" t="s">
        <v>161</v>
      </c>
      <c r="B24" s="52" t="s">
        <v>148</v>
      </c>
      <c r="C24" s="53"/>
    </row>
    <row r="25" spans="1:3" ht="18.75" hidden="1">
      <c r="A25" s="45" t="s">
        <v>162</v>
      </c>
      <c r="B25" s="52" t="s">
        <v>150</v>
      </c>
      <c r="C25" s="53"/>
    </row>
    <row r="26" spans="1:3" ht="18.75" hidden="1">
      <c r="A26" s="45" t="s">
        <v>163</v>
      </c>
      <c r="B26" s="52"/>
      <c r="C26" s="53"/>
    </row>
    <row r="27" spans="1:3" ht="134.25" hidden="1">
      <c r="A27" s="49" t="s">
        <v>164</v>
      </c>
      <c r="B27" s="54" t="s">
        <v>235</v>
      </c>
      <c r="C27" s="44">
        <f>C28+C29+C30+C31</f>
        <v>0</v>
      </c>
    </row>
    <row r="28" spans="1:3" ht="18.75" hidden="1">
      <c r="A28" s="45" t="s">
        <v>165</v>
      </c>
      <c r="B28" s="52"/>
      <c r="C28" s="53"/>
    </row>
    <row r="29" spans="1:3" ht="18.75" hidden="1">
      <c r="A29" s="45" t="s">
        <v>166</v>
      </c>
      <c r="B29" s="52"/>
      <c r="C29" s="53"/>
    </row>
    <row r="30" spans="1:3" ht="18.75" hidden="1">
      <c r="A30" s="45" t="s">
        <v>167</v>
      </c>
      <c r="B30" s="52"/>
      <c r="C30" s="53"/>
    </row>
    <row r="31" spans="1:3" ht="18.75" hidden="1">
      <c r="A31" s="45" t="s">
        <v>168</v>
      </c>
      <c r="B31" s="52"/>
      <c r="C31" s="53"/>
    </row>
    <row r="32" spans="1:3" ht="37.5">
      <c r="A32" s="55" t="s">
        <v>112</v>
      </c>
      <c r="B32" s="54" t="s">
        <v>113</v>
      </c>
      <c r="C32" s="44">
        <f>C33</f>
        <v>898300</v>
      </c>
    </row>
    <row r="33" spans="1:3" ht="37.5">
      <c r="A33" s="55" t="s">
        <v>114</v>
      </c>
      <c r="B33" s="54" t="s">
        <v>115</v>
      </c>
      <c r="C33" s="51">
        <f>C34+C35+C36+C37</f>
        <v>898300</v>
      </c>
    </row>
    <row r="34" spans="1:5" ht="93.75">
      <c r="A34" s="45" t="s">
        <v>116</v>
      </c>
      <c r="B34" s="52" t="s">
        <v>117</v>
      </c>
      <c r="C34" s="47">
        <f>402700+4630+8000</f>
        <v>415330</v>
      </c>
      <c r="E34" s="115"/>
    </row>
    <row r="35" spans="1:3" ht="112.5">
      <c r="A35" s="45" t="s">
        <v>118</v>
      </c>
      <c r="B35" s="52" t="s">
        <v>119</v>
      </c>
      <c r="C35" s="47">
        <f>2170+4000</f>
        <v>6170</v>
      </c>
    </row>
    <row r="36" spans="1:3" ht="93.75">
      <c r="A36" s="45" t="s">
        <v>120</v>
      </c>
      <c r="B36" s="52" t="s">
        <v>121</v>
      </c>
      <c r="C36" s="47">
        <f>539400+4000</f>
        <v>543400</v>
      </c>
    </row>
    <row r="37" spans="1:3" ht="93.75">
      <c r="A37" s="45" t="s">
        <v>122</v>
      </c>
      <c r="B37" s="52" t="s">
        <v>123</v>
      </c>
      <c r="C37" s="47">
        <f>-62600-4000</f>
        <v>-66600</v>
      </c>
    </row>
    <row r="38" spans="1:3" ht="19.5">
      <c r="A38" s="55" t="s">
        <v>124</v>
      </c>
      <c r="B38" s="50" t="s">
        <v>169</v>
      </c>
      <c r="C38" s="44">
        <f>C39+C42+C40+C41</f>
        <v>60000</v>
      </c>
    </row>
    <row r="39" spans="1:3" ht="18.75">
      <c r="A39" s="45" t="s">
        <v>125</v>
      </c>
      <c r="B39" s="52" t="s">
        <v>126</v>
      </c>
      <c r="C39" s="47">
        <v>60000</v>
      </c>
    </row>
    <row r="40" spans="1:3" ht="18.75" hidden="1">
      <c r="A40" s="45" t="s">
        <v>170</v>
      </c>
      <c r="B40" s="52" t="s">
        <v>126</v>
      </c>
      <c r="C40" s="56"/>
    </row>
    <row r="41" spans="1:3" ht="18.75" hidden="1">
      <c r="A41" s="45" t="s">
        <v>171</v>
      </c>
      <c r="B41" s="52" t="s">
        <v>126</v>
      </c>
      <c r="C41" s="56"/>
    </row>
    <row r="42" spans="1:3" ht="18.75" hidden="1">
      <c r="A42" s="45" t="s">
        <v>172</v>
      </c>
      <c r="B42" s="52" t="s">
        <v>126</v>
      </c>
      <c r="C42" s="56"/>
    </row>
    <row r="43" spans="1:3" ht="19.5">
      <c r="A43" s="55" t="s">
        <v>127</v>
      </c>
      <c r="B43" s="57" t="s">
        <v>173</v>
      </c>
      <c r="C43" s="44">
        <f>C44+C50</f>
        <v>380000</v>
      </c>
    </row>
    <row r="44" spans="1:3" ht="18.75">
      <c r="A44" s="55" t="s">
        <v>174</v>
      </c>
      <c r="B44" s="43" t="s">
        <v>128</v>
      </c>
      <c r="C44" s="44">
        <f>C45</f>
        <v>40000</v>
      </c>
    </row>
    <row r="45" spans="1:3" ht="56.25">
      <c r="A45" s="42" t="s">
        <v>175</v>
      </c>
      <c r="B45" s="43" t="s">
        <v>130</v>
      </c>
      <c r="C45" s="44">
        <f>SUM(C46:C48)+C49</f>
        <v>40000</v>
      </c>
    </row>
    <row r="46" spans="1:3" ht="112.5">
      <c r="A46" s="45" t="s">
        <v>129</v>
      </c>
      <c r="B46" s="46" t="s">
        <v>176</v>
      </c>
      <c r="C46" s="47">
        <v>40000</v>
      </c>
    </row>
    <row r="47" spans="1:3" ht="18.75" hidden="1">
      <c r="A47" s="45" t="s">
        <v>177</v>
      </c>
      <c r="B47" s="46"/>
      <c r="C47" s="56"/>
    </row>
    <row r="48" spans="1:3" ht="18.75" hidden="1">
      <c r="A48" s="45" t="s">
        <v>178</v>
      </c>
      <c r="B48" s="46"/>
      <c r="C48" s="56"/>
    </row>
    <row r="49" spans="1:3" ht="18.75" hidden="1">
      <c r="A49" s="45" t="s">
        <v>179</v>
      </c>
      <c r="B49" s="46"/>
      <c r="C49" s="56"/>
    </row>
    <row r="50" spans="1:3" ht="18.75">
      <c r="A50" s="55" t="s">
        <v>131</v>
      </c>
      <c r="B50" s="54" t="s">
        <v>132</v>
      </c>
      <c r="C50" s="44">
        <f>C51+C56</f>
        <v>340000</v>
      </c>
    </row>
    <row r="51" spans="1:3" ht="93.75">
      <c r="A51" s="55" t="s">
        <v>180</v>
      </c>
      <c r="B51" s="54" t="s">
        <v>181</v>
      </c>
      <c r="C51" s="44">
        <f>C52+C53+C54+C55</f>
        <v>30000</v>
      </c>
    </row>
    <row r="52" spans="1:3" ht="18.75">
      <c r="A52" s="45" t="s">
        <v>133</v>
      </c>
      <c r="B52" s="46" t="s">
        <v>182</v>
      </c>
      <c r="C52" s="47">
        <v>30000</v>
      </c>
    </row>
    <row r="53" spans="1:3" ht="18.75" hidden="1">
      <c r="A53" s="45" t="s">
        <v>183</v>
      </c>
      <c r="B53" s="46"/>
      <c r="C53" s="56"/>
    </row>
    <row r="54" spans="1:3" ht="18.75" hidden="1">
      <c r="A54" s="45" t="s">
        <v>184</v>
      </c>
      <c r="B54" s="46"/>
      <c r="C54" s="56"/>
    </row>
    <row r="55" spans="1:3" ht="18.75" hidden="1">
      <c r="A55" s="45" t="s">
        <v>185</v>
      </c>
      <c r="B55" s="46"/>
      <c r="C55" s="53"/>
    </row>
    <row r="56" spans="1:3" ht="75">
      <c r="A56" s="45" t="s">
        <v>186</v>
      </c>
      <c r="B56" s="52" t="s">
        <v>187</v>
      </c>
      <c r="C56" s="47">
        <f>C57</f>
        <v>310000</v>
      </c>
    </row>
    <row r="57" spans="1:3" ht="18.75">
      <c r="A57" s="45" t="s">
        <v>134</v>
      </c>
      <c r="B57" s="46" t="s">
        <v>188</v>
      </c>
      <c r="C57" s="47">
        <v>310000</v>
      </c>
    </row>
    <row r="58" spans="1:3" ht="76.5" customHeight="1" hidden="1">
      <c r="A58" s="45" t="s">
        <v>189</v>
      </c>
      <c r="B58" s="46"/>
      <c r="C58" s="56"/>
    </row>
    <row r="59" spans="1:3" ht="18.75" hidden="1">
      <c r="A59" s="45" t="s">
        <v>190</v>
      </c>
      <c r="B59" s="46"/>
      <c r="C59" s="56"/>
    </row>
    <row r="60" spans="1:3" ht="37.5" hidden="1">
      <c r="A60" s="55" t="s">
        <v>191</v>
      </c>
      <c r="B60" s="54" t="s">
        <v>192</v>
      </c>
      <c r="C60" s="44">
        <f>C61</f>
        <v>0</v>
      </c>
    </row>
    <row r="61" spans="1:3" ht="93.75" hidden="1">
      <c r="A61" s="55" t="s">
        <v>193</v>
      </c>
      <c r="B61" s="54" t="s">
        <v>194</v>
      </c>
      <c r="C61" s="44">
        <f>C62+C63</f>
        <v>0</v>
      </c>
    </row>
    <row r="62" spans="1:3" ht="93.75" hidden="1">
      <c r="A62" s="45" t="s">
        <v>195</v>
      </c>
      <c r="B62" s="46" t="s">
        <v>194</v>
      </c>
      <c r="C62" s="47"/>
    </row>
    <row r="63" spans="1:3" ht="93.75" hidden="1">
      <c r="A63" s="55" t="s">
        <v>196</v>
      </c>
      <c r="B63" s="54" t="s">
        <v>197</v>
      </c>
      <c r="C63" s="44">
        <f>C64</f>
        <v>0</v>
      </c>
    </row>
    <row r="64" spans="1:3" ht="75" hidden="1">
      <c r="A64" s="45" t="s">
        <v>198</v>
      </c>
      <c r="B64" s="46" t="s">
        <v>199</v>
      </c>
      <c r="C64" s="47"/>
    </row>
    <row r="65" spans="1:3" ht="18.75">
      <c r="A65" s="45" t="s">
        <v>237</v>
      </c>
      <c r="B65" s="54" t="s">
        <v>236</v>
      </c>
      <c r="C65" s="53">
        <f>C66</f>
        <v>0</v>
      </c>
    </row>
    <row r="66" spans="1:3" ht="18.75">
      <c r="A66" s="45" t="s">
        <v>238</v>
      </c>
      <c r="B66" s="46" t="s">
        <v>236</v>
      </c>
      <c r="C66" s="53"/>
    </row>
    <row r="67" spans="1:3" ht="18.75">
      <c r="A67" s="55"/>
      <c r="B67" s="54" t="s">
        <v>200</v>
      </c>
      <c r="C67" s="44">
        <f>C60+C43+C10+C38+C32+C65</f>
        <v>1538300</v>
      </c>
    </row>
    <row r="68" spans="1:3" ht="18.75">
      <c r="A68" s="49" t="s">
        <v>312</v>
      </c>
      <c r="B68" s="54" t="s">
        <v>135</v>
      </c>
      <c r="C68" s="58">
        <f>C69+C88</f>
        <v>9119350</v>
      </c>
    </row>
    <row r="69" spans="1:3" ht="37.5">
      <c r="A69" s="49" t="s">
        <v>309</v>
      </c>
      <c r="B69" s="54" t="s">
        <v>201</v>
      </c>
      <c r="C69" s="58">
        <f>C70+C78+C85+C74</f>
        <v>9099200</v>
      </c>
    </row>
    <row r="70" spans="1:3" ht="18.75">
      <c r="A70" s="49" t="s">
        <v>310</v>
      </c>
      <c r="B70" s="54" t="s">
        <v>202</v>
      </c>
      <c r="C70" s="58">
        <f>C71</f>
        <v>8321100</v>
      </c>
    </row>
    <row r="71" spans="1:3" ht="39">
      <c r="A71" s="59" t="s">
        <v>311</v>
      </c>
      <c r="B71" s="50" t="s">
        <v>203</v>
      </c>
      <c r="C71" s="58">
        <f>C72+C73</f>
        <v>8321100</v>
      </c>
    </row>
    <row r="72" spans="1:5" ht="37.5">
      <c r="A72" s="34" t="s">
        <v>204</v>
      </c>
      <c r="B72" s="52" t="s">
        <v>205</v>
      </c>
      <c r="C72" s="47">
        <f>488200+10600</f>
        <v>498800</v>
      </c>
      <c r="E72" s="115"/>
    </row>
    <row r="73" spans="1:5" ht="37.5">
      <c r="A73" s="34"/>
      <c r="B73" s="52" t="s">
        <v>206</v>
      </c>
      <c r="C73" s="47">
        <f>7337300+485000</f>
        <v>7822300</v>
      </c>
      <c r="E73" s="115"/>
    </row>
    <row r="74" spans="1:5" ht="37.5">
      <c r="A74" s="49" t="s">
        <v>313</v>
      </c>
      <c r="B74" s="54" t="s">
        <v>207</v>
      </c>
      <c r="C74" s="58">
        <f>C75</f>
        <v>508300</v>
      </c>
      <c r="E74" s="115"/>
    </row>
    <row r="75" spans="1:3" ht="18.75">
      <c r="A75" s="49" t="s">
        <v>314</v>
      </c>
      <c r="B75" s="52" t="s">
        <v>239</v>
      </c>
      <c r="C75" s="47">
        <f>C77</f>
        <v>508300</v>
      </c>
    </row>
    <row r="76" spans="1:3" ht="18.75">
      <c r="A76" s="34" t="s">
        <v>204</v>
      </c>
      <c r="B76" s="43"/>
      <c r="C76" s="53"/>
    </row>
    <row r="77" spans="1:5" ht="37.5">
      <c r="A77" s="49" t="s">
        <v>314</v>
      </c>
      <c r="B77" s="60" t="s">
        <v>136</v>
      </c>
      <c r="C77" s="53">
        <v>508300</v>
      </c>
      <c r="E77" s="115"/>
    </row>
    <row r="78" spans="1:3" ht="18.75">
      <c r="A78" s="49" t="s">
        <v>315</v>
      </c>
      <c r="B78" s="54" t="s">
        <v>208</v>
      </c>
      <c r="C78" s="58">
        <f>C79+C81+C83</f>
        <v>169800</v>
      </c>
    </row>
    <row r="79" spans="1:3" ht="56.25">
      <c r="A79" s="49" t="str">
        <f>A80</f>
        <v>000 2 02 35118 10 0000 150</v>
      </c>
      <c r="B79" s="54" t="s">
        <v>209</v>
      </c>
      <c r="C79" s="58">
        <f>C80</f>
        <v>134100</v>
      </c>
    </row>
    <row r="80" spans="1:5" ht="56.25">
      <c r="A80" s="61" t="s">
        <v>316</v>
      </c>
      <c r="B80" s="46" t="s">
        <v>210</v>
      </c>
      <c r="C80" s="47">
        <f>125600+8500</f>
        <v>134100</v>
      </c>
      <c r="E80" s="115"/>
    </row>
    <row r="81" spans="1:3" ht="56.25">
      <c r="A81" s="49" t="str">
        <f>A82</f>
        <v> 000 2 02 30024 10 0000 150</v>
      </c>
      <c r="B81" s="54" t="s">
        <v>211</v>
      </c>
      <c r="C81" s="58">
        <f>C82</f>
        <v>35000</v>
      </c>
    </row>
    <row r="82" spans="1:3" ht="37.5">
      <c r="A82" s="34" t="s">
        <v>321</v>
      </c>
      <c r="B82" s="52" t="s">
        <v>211</v>
      </c>
      <c r="C82" s="53">
        <v>35000</v>
      </c>
    </row>
    <row r="83" spans="1:3" ht="131.25">
      <c r="A83" s="49" t="s">
        <v>317</v>
      </c>
      <c r="B83" s="54" t="s">
        <v>212</v>
      </c>
      <c r="C83" s="58">
        <f>C84</f>
        <v>700</v>
      </c>
    </row>
    <row r="84" spans="1:3" ht="131.25">
      <c r="A84" s="34" t="str">
        <f>A82</f>
        <v> 000 2 02 30024 10 0000 150</v>
      </c>
      <c r="B84" s="52" t="s">
        <v>212</v>
      </c>
      <c r="C84" s="53">
        <v>700</v>
      </c>
    </row>
    <row r="85" spans="1:3" ht="18.75">
      <c r="A85" s="42" t="s">
        <v>318</v>
      </c>
      <c r="B85" s="43" t="s">
        <v>213</v>
      </c>
      <c r="C85" s="58">
        <f>C86</f>
        <v>100000</v>
      </c>
    </row>
    <row r="86" spans="1:3" ht="18.75">
      <c r="A86" s="33" t="s">
        <v>319</v>
      </c>
      <c r="B86" s="62" t="s">
        <v>214</v>
      </c>
      <c r="C86" s="53">
        <f>C87</f>
        <v>100000</v>
      </c>
    </row>
    <row r="87" spans="1:3" ht="56.25">
      <c r="A87" s="33" t="s">
        <v>320</v>
      </c>
      <c r="B87" s="62" t="s">
        <v>348</v>
      </c>
      <c r="C87" s="53">
        <v>100000</v>
      </c>
    </row>
    <row r="88" spans="1:3" ht="37.5">
      <c r="A88" s="33" t="s">
        <v>365</v>
      </c>
      <c r="B88" s="62" t="s">
        <v>366</v>
      </c>
      <c r="C88" s="53">
        <v>20150</v>
      </c>
    </row>
    <row r="89" spans="1:5" ht="18.75">
      <c r="A89" s="17"/>
      <c r="B89" s="54" t="s">
        <v>137</v>
      </c>
      <c r="C89" s="58">
        <f>C67+C68</f>
        <v>10657650</v>
      </c>
      <c r="D89" s="109"/>
      <c r="E89" s="115"/>
    </row>
    <row r="90" spans="1:4" ht="12.75">
      <c r="A90" s="23"/>
      <c r="B90" s="20"/>
      <c r="C90" s="16"/>
      <c r="D90" s="115"/>
    </row>
    <row r="91" spans="1:3" ht="12.75">
      <c r="A91" s="24"/>
      <c r="B91" s="21"/>
      <c r="C91" s="19"/>
    </row>
    <row r="94" ht="12.75">
      <c r="C94" s="123"/>
    </row>
  </sheetData>
  <sheetProtection/>
  <mergeCells count="6">
    <mergeCell ref="C6:C8"/>
    <mergeCell ref="A3:C4"/>
    <mergeCell ref="A5:C5"/>
    <mergeCell ref="A6:A8"/>
    <mergeCell ref="B6:B8"/>
    <mergeCell ref="B2:C2"/>
  </mergeCells>
  <printOptions/>
  <pageMargins left="0.8267716535433072" right="0.4330708661417323" top="0.5905511811023623" bottom="0.5905511811023623" header="0.31496062992125984" footer="0.31496062992125984"/>
  <pageSetup fitToHeight="0"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T177"/>
  <sheetViews>
    <sheetView tabSelected="1" view="pageBreakPreview" zoomScale="90" zoomScaleNormal="85" zoomScaleSheetLayoutView="90" zoomScalePageLayoutView="0" workbookViewId="0" topLeftCell="A1">
      <selection activeCell="A3" sqref="A3:G3"/>
    </sheetView>
  </sheetViews>
  <sheetFormatPr defaultColWidth="9.00390625" defaultRowHeight="12.75"/>
  <cols>
    <col min="1" max="1" width="51.75390625" style="121" customWidth="1"/>
    <col min="2" max="2" width="6.625" style="119" bestFit="1" customWidth="1"/>
    <col min="3" max="3" width="7.625" style="119" customWidth="1"/>
    <col min="4" max="4" width="11.125" style="119" customWidth="1"/>
    <col min="5" max="5" width="22.25390625" style="119" customWidth="1"/>
    <col min="6" max="6" width="6.00390625" style="119" bestFit="1" customWidth="1"/>
    <col min="7" max="7" width="23.25390625" style="120" customWidth="1"/>
    <col min="8" max="8" width="16.375" style="0" hidden="1" customWidth="1"/>
    <col min="9" max="11" width="15.625" style="0" hidden="1" customWidth="1"/>
    <col min="12" max="12" width="19.75390625" style="0" hidden="1" customWidth="1"/>
    <col min="13" max="13" width="18.25390625" style="0" hidden="1" customWidth="1"/>
    <col min="14" max="14" width="10.125" style="0" hidden="1" customWidth="1"/>
    <col min="15" max="15" width="15.00390625" style="0" hidden="1" customWidth="1"/>
    <col min="16" max="16" width="0" style="0" hidden="1" customWidth="1"/>
    <col min="17" max="17" width="13.875" style="0" bestFit="1" customWidth="1"/>
    <col min="18" max="18" width="15.25390625" style="0" customWidth="1"/>
    <col min="19" max="19" width="13.875" style="0" bestFit="1" customWidth="1"/>
    <col min="20" max="20" width="15.375" style="0" customWidth="1"/>
  </cols>
  <sheetData>
    <row r="1" spans="1:7" ht="69" customHeight="1">
      <c r="A1" s="15"/>
      <c r="B1" s="36"/>
      <c r="C1" s="36"/>
      <c r="D1" s="122"/>
      <c r="E1" s="157" t="s">
        <v>369</v>
      </c>
      <c r="F1" s="157"/>
      <c r="G1" s="157"/>
    </row>
    <row r="2" spans="1:7" ht="15.75">
      <c r="A2" s="15"/>
      <c r="B2" s="36"/>
      <c r="C2" s="36"/>
      <c r="D2" s="36"/>
      <c r="E2" s="173"/>
      <c r="F2" s="173"/>
      <c r="G2" s="173"/>
    </row>
    <row r="3" spans="1:7" ht="55.5" customHeight="1">
      <c r="A3" s="174" t="s">
        <v>323</v>
      </c>
      <c r="B3" s="174"/>
      <c r="C3" s="174"/>
      <c r="D3" s="174"/>
      <c r="E3" s="174"/>
      <c r="F3" s="174"/>
      <c r="G3" s="174"/>
    </row>
    <row r="4" spans="1:7" ht="15.75">
      <c r="A4" s="15"/>
      <c r="B4" s="36"/>
      <c r="C4" s="36"/>
      <c r="D4" s="36"/>
      <c r="E4" s="36"/>
      <c r="F4" s="36"/>
      <c r="G4" s="37" t="s">
        <v>3</v>
      </c>
    </row>
    <row r="5" spans="1:7" ht="12.75" customHeight="1">
      <c r="A5" s="134" t="s">
        <v>349</v>
      </c>
      <c r="B5" s="177" t="s">
        <v>350</v>
      </c>
      <c r="C5" s="178"/>
      <c r="D5" s="178"/>
      <c r="E5" s="178"/>
      <c r="F5" s="179"/>
      <c r="G5" s="175" t="s">
        <v>351</v>
      </c>
    </row>
    <row r="6" spans="1:7" ht="12.75" customHeight="1">
      <c r="A6" s="134"/>
      <c r="B6" s="134" t="s">
        <v>352</v>
      </c>
      <c r="C6" s="134" t="s">
        <v>353</v>
      </c>
      <c r="D6" s="134" t="s">
        <v>354</v>
      </c>
      <c r="E6" s="134" t="s">
        <v>355</v>
      </c>
      <c r="F6" s="134" t="s">
        <v>356</v>
      </c>
      <c r="G6" s="176"/>
    </row>
    <row r="7" spans="1:7" ht="37.5">
      <c r="A7" s="135" t="s">
        <v>357</v>
      </c>
      <c r="B7" s="142" t="s">
        <v>240</v>
      </c>
      <c r="C7" s="141" t="s">
        <v>358</v>
      </c>
      <c r="D7" s="141" t="s">
        <v>358</v>
      </c>
      <c r="E7" s="141" t="s">
        <v>359</v>
      </c>
      <c r="F7" s="141" t="s">
        <v>358</v>
      </c>
      <c r="G7" s="136">
        <f>G9+G15+G30+G33+G37+G42+G46+G58+G93+G72+G102+G113</f>
        <v>8924717.43</v>
      </c>
    </row>
    <row r="8" spans="1:7" ht="37.5">
      <c r="A8" s="135" t="s">
        <v>367</v>
      </c>
      <c r="B8" s="142"/>
      <c r="C8" s="141"/>
      <c r="D8" s="141"/>
      <c r="E8" s="141"/>
      <c r="F8" s="141"/>
      <c r="G8" s="136">
        <f>G9+G15+G30+G33+G37+G42</f>
        <v>5260669.22</v>
      </c>
    </row>
    <row r="9" spans="1:7" ht="18.75">
      <c r="A9" s="12" t="s">
        <v>6</v>
      </c>
      <c r="B9" s="32" t="s">
        <v>240</v>
      </c>
      <c r="C9" s="159" t="s">
        <v>4</v>
      </c>
      <c r="D9" s="159"/>
      <c r="E9" s="26" t="s">
        <v>7</v>
      </c>
      <c r="F9" s="26"/>
      <c r="G9" s="137">
        <f>G10</f>
        <v>854655.86</v>
      </c>
    </row>
    <row r="10" spans="1:7" ht="31.5">
      <c r="A10" s="12" t="s">
        <v>8</v>
      </c>
      <c r="B10" s="32" t="s">
        <v>240</v>
      </c>
      <c r="C10" s="159" t="s">
        <v>4</v>
      </c>
      <c r="D10" s="159"/>
      <c r="E10" s="26" t="s">
        <v>9</v>
      </c>
      <c r="F10" s="26"/>
      <c r="G10" s="137">
        <f>G11</f>
        <v>854655.86</v>
      </c>
    </row>
    <row r="11" spans="1:7" ht="78.75">
      <c r="A11" s="12" t="s">
        <v>10</v>
      </c>
      <c r="B11" s="32" t="s">
        <v>240</v>
      </c>
      <c r="C11" s="159" t="s">
        <v>4</v>
      </c>
      <c r="D11" s="159"/>
      <c r="E11" s="26" t="s">
        <v>9</v>
      </c>
      <c r="F11" s="26" t="s">
        <v>11</v>
      </c>
      <c r="G11" s="137">
        <f>G12</f>
        <v>854655.86</v>
      </c>
    </row>
    <row r="12" spans="1:7" ht="31.5">
      <c r="A12" s="12" t="s">
        <v>12</v>
      </c>
      <c r="B12" s="32" t="s">
        <v>240</v>
      </c>
      <c r="C12" s="159" t="s">
        <v>4</v>
      </c>
      <c r="D12" s="159"/>
      <c r="E12" s="26" t="s">
        <v>9</v>
      </c>
      <c r="F12" s="26" t="s">
        <v>13</v>
      </c>
      <c r="G12" s="137">
        <f>G13+G14</f>
        <v>854655.86</v>
      </c>
    </row>
    <row r="13" spans="1:7" ht="31.5">
      <c r="A13" s="12" t="s">
        <v>14</v>
      </c>
      <c r="B13" s="32" t="s">
        <v>240</v>
      </c>
      <c r="C13" s="159" t="s">
        <v>4</v>
      </c>
      <c r="D13" s="159"/>
      <c r="E13" s="26" t="s">
        <v>9</v>
      </c>
      <c r="F13" s="26" t="s">
        <v>15</v>
      </c>
      <c r="G13" s="137">
        <v>656417.86</v>
      </c>
    </row>
    <row r="14" spans="1:7" ht="63">
      <c r="A14" s="12" t="s">
        <v>16</v>
      </c>
      <c r="B14" s="32" t="s">
        <v>240</v>
      </c>
      <c r="C14" s="159" t="s">
        <v>4</v>
      </c>
      <c r="D14" s="159"/>
      <c r="E14" s="26" t="s">
        <v>9</v>
      </c>
      <c r="F14" s="26" t="s">
        <v>17</v>
      </c>
      <c r="G14" s="137">
        <v>198238</v>
      </c>
    </row>
    <row r="15" spans="1:7" ht="63">
      <c r="A15" s="12" t="s">
        <v>18</v>
      </c>
      <c r="B15" s="32" t="s">
        <v>240</v>
      </c>
      <c r="C15" s="159" t="s">
        <v>19</v>
      </c>
      <c r="D15" s="159"/>
      <c r="E15" s="26" t="s">
        <v>20</v>
      </c>
      <c r="F15" s="33"/>
      <c r="G15" s="137">
        <f>G16+G21</f>
        <v>4087313.36</v>
      </c>
    </row>
    <row r="16" spans="1:18" ht="31.5">
      <c r="A16" s="12" t="s">
        <v>8</v>
      </c>
      <c r="B16" s="32" t="s">
        <v>240</v>
      </c>
      <c r="C16" s="159" t="s">
        <v>19</v>
      </c>
      <c r="D16" s="159"/>
      <c r="E16" s="26" t="s">
        <v>21</v>
      </c>
      <c r="F16" s="26"/>
      <c r="G16" s="137">
        <f>G17</f>
        <v>3386138.5</v>
      </c>
      <c r="R16" s="109"/>
    </row>
    <row r="17" spans="1:18" ht="78.75">
      <c r="A17" s="12" t="s">
        <v>368</v>
      </c>
      <c r="B17" s="32" t="s">
        <v>240</v>
      </c>
      <c r="C17" s="159" t="s">
        <v>19</v>
      </c>
      <c r="D17" s="159"/>
      <c r="E17" s="26" t="s">
        <v>21</v>
      </c>
      <c r="F17" s="26" t="s">
        <v>11</v>
      </c>
      <c r="G17" s="137">
        <f>G18</f>
        <v>3386138.5</v>
      </c>
      <c r="R17" s="109"/>
    </row>
    <row r="18" spans="1:19" ht="31.5">
      <c r="A18" s="12" t="s">
        <v>12</v>
      </c>
      <c r="B18" s="32" t="s">
        <v>240</v>
      </c>
      <c r="C18" s="159" t="s">
        <v>19</v>
      </c>
      <c r="D18" s="159"/>
      <c r="E18" s="26" t="s">
        <v>21</v>
      </c>
      <c r="F18" s="26" t="s">
        <v>13</v>
      </c>
      <c r="G18" s="137">
        <f>G19+G20</f>
        <v>3386138.5</v>
      </c>
      <c r="Q18" s="109"/>
      <c r="R18" s="109"/>
      <c r="S18" s="109"/>
    </row>
    <row r="19" spans="1:7" ht="31.5">
      <c r="A19" s="12" t="s">
        <v>22</v>
      </c>
      <c r="B19" s="32" t="s">
        <v>240</v>
      </c>
      <c r="C19" s="159" t="s">
        <v>19</v>
      </c>
      <c r="D19" s="159"/>
      <c r="E19" s="26" t="s">
        <v>21</v>
      </c>
      <c r="F19" s="26" t="s">
        <v>15</v>
      </c>
      <c r="G19" s="137">
        <v>2600572.5</v>
      </c>
    </row>
    <row r="20" spans="1:7" ht="63">
      <c r="A20" s="12" t="s">
        <v>16</v>
      </c>
      <c r="B20" s="32" t="s">
        <v>240</v>
      </c>
      <c r="C20" s="159" t="s">
        <v>19</v>
      </c>
      <c r="D20" s="159"/>
      <c r="E20" s="26" t="s">
        <v>21</v>
      </c>
      <c r="F20" s="26" t="s">
        <v>17</v>
      </c>
      <c r="G20" s="137">
        <v>785566</v>
      </c>
    </row>
    <row r="21" spans="1:11" ht="18.75">
      <c r="A21" s="5" t="s">
        <v>23</v>
      </c>
      <c r="B21" s="32" t="s">
        <v>240</v>
      </c>
      <c r="C21" s="159" t="s">
        <v>19</v>
      </c>
      <c r="D21" s="159"/>
      <c r="E21" s="26" t="s">
        <v>24</v>
      </c>
      <c r="F21" s="26"/>
      <c r="G21" s="137">
        <f>G23+G26</f>
        <v>701174.86</v>
      </c>
      <c r="K21" s="109"/>
    </row>
    <row r="22" spans="1:11" ht="31.5">
      <c r="A22" s="5" t="s">
        <v>25</v>
      </c>
      <c r="B22" s="32" t="s">
        <v>240</v>
      </c>
      <c r="C22" s="159" t="s">
        <v>19</v>
      </c>
      <c r="D22" s="159"/>
      <c r="E22" s="26" t="s">
        <v>24</v>
      </c>
      <c r="F22" s="26" t="s">
        <v>26</v>
      </c>
      <c r="G22" s="137">
        <f>G23</f>
        <v>698678.86</v>
      </c>
      <c r="I22" s="109">
        <f>I23+I24+G16</f>
        <v>7784417.5</v>
      </c>
      <c r="K22" s="109"/>
    </row>
    <row r="23" spans="1:9" ht="31.5">
      <c r="A23" s="5" t="s">
        <v>27</v>
      </c>
      <c r="B23" s="32" t="s">
        <v>240</v>
      </c>
      <c r="C23" s="159" t="s">
        <v>19</v>
      </c>
      <c r="D23" s="159"/>
      <c r="E23" s="26" t="s">
        <v>24</v>
      </c>
      <c r="F23" s="26" t="s">
        <v>28</v>
      </c>
      <c r="G23" s="137">
        <f>G24+G25</f>
        <v>698678.86</v>
      </c>
      <c r="I23">
        <v>3254024</v>
      </c>
    </row>
    <row r="24" spans="1:9" ht="31.5">
      <c r="A24" s="5" t="s">
        <v>29</v>
      </c>
      <c r="B24" s="32" t="s">
        <v>240</v>
      </c>
      <c r="C24" s="159" t="s">
        <v>19</v>
      </c>
      <c r="D24" s="159"/>
      <c r="E24" s="26" t="s">
        <v>24</v>
      </c>
      <c r="F24" s="26" t="s">
        <v>30</v>
      </c>
      <c r="G24" s="137">
        <v>78100</v>
      </c>
      <c r="I24">
        <v>1144255</v>
      </c>
    </row>
    <row r="25" spans="1:18" ht="31.5">
      <c r="A25" s="5" t="s">
        <v>31</v>
      </c>
      <c r="B25" s="32" t="s">
        <v>240</v>
      </c>
      <c r="C25" s="159" t="s">
        <v>19</v>
      </c>
      <c r="D25" s="159"/>
      <c r="E25" s="26" t="s">
        <v>24</v>
      </c>
      <c r="F25" s="26" t="s">
        <v>32</v>
      </c>
      <c r="G25" s="137">
        <v>620578.86</v>
      </c>
      <c r="R25" s="130"/>
    </row>
    <row r="26" spans="1:7" ht="18.75">
      <c r="A26" s="5" t="s">
        <v>33</v>
      </c>
      <c r="B26" s="32" t="s">
        <v>240</v>
      </c>
      <c r="C26" s="159" t="s">
        <v>19</v>
      </c>
      <c r="D26" s="159"/>
      <c r="E26" s="26" t="s">
        <v>24</v>
      </c>
      <c r="F26" s="26" t="s">
        <v>34</v>
      </c>
      <c r="G26" s="137">
        <f>G27</f>
        <v>2496</v>
      </c>
    </row>
    <row r="27" spans="1:7" ht="18.75">
      <c r="A27" s="5" t="s">
        <v>35</v>
      </c>
      <c r="B27" s="32" t="s">
        <v>240</v>
      </c>
      <c r="C27" s="159" t="s">
        <v>19</v>
      </c>
      <c r="D27" s="159"/>
      <c r="E27" s="26" t="s">
        <v>24</v>
      </c>
      <c r="F27" s="26" t="s">
        <v>36</v>
      </c>
      <c r="G27" s="137">
        <f>G28+G29</f>
        <v>2496</v>
      </c>
    </row>
    <row r="28" spans="1:7" ht="18.75">
      <c r="A28" s="5" t="s">
        <v>37</v>
      </c>
      <c r="B28" s="32" t="s">
        <v>240</v>
      </c>
      <c r="C28" s="159" t="s">
        <v>19</v>
      </c>
      <c r="D28" s="159"/>
      <c r="E28" s="26" t="s">
        <v>24</v>
      </c>
      <c r="F28" s="26" t="s">
        <v>38</v>
      </c>
      <c r="G28" s="140">
        <v>468</v>
      </c>
    </row>
    <row r="29" spans="1:17" ht="19.5" thickBot="1">
      <c r="A29" s="5" t="s">
        <v>360</v>
      </c>
      <c r="B29" s="32" t="s">
        <v>240</v>
      </c>
      <c r="C29" s="159" t="s">
        <v>19</v>
      </c>
      <c r="D29" s="159"/>
      <c r="E29" s="26" t="s">
        <v>24</v>
      </c>
      <c r="F29" s="26" t="s">
        <v>242</v>
      </c>
      <c r="G29" s="140">
        <v>2028</v>
      </c>
      <c r="I29" s="109"/>
      <c r="K29" s="109"/>
      <c r="Q29" s="115"/>
    </row>
    <row r="30" spans="1:7" ht="19.5" thickBot="1">
      <c r="A30" s="117" t="s">
        <v>281</v>
      </c>
      <c r="B30" s="32" t="s">
        <v>240</v>
      </c>
      <c r="C30" s="159" t="s">
        <v>284</v>
      </c>
      <c r="D30" s="159"/>
      <c r="E30" s="26" t="s">
        <v>285</v>
      </c>
      <c r="F30" s="26" t="s">
        <v>333</v>
      </c>
      <c r="G30" s="138">
        <f>G31</f>
        <v>303000</v>
      </c>
    </row>
    <row r="31" spans="1:7" ht="31.5">
      <c r="A31" s="5" t="s">
        <v>282</v>
      </c>
      <c r="B31" s="32" t="s">
        <v>240</v>
      </c>
      <c r="C31" s="159" t="s">
        <v>284</v>
      </c>
      <c r="D31" s="159"/>
      <c r="E31" s="26" t="s">
        <v>285</v>
      </c>
      <c r="F31" s="26" t="s">
        <v>333</v>
      </c>
      <c r="G31" s="138">
        <f>G32</f>
        <v>303000</v>
      </c>
    </row>
    <row r="32" spans="1:7" ht="31.5">
      <c r="A32" s="5" t="s">
        <v>283</v>
      </c>
      <c r="B32" s="32" t="s">
        <v>240</v>
      </c>
      <c r="C32" s="159" t="s">
        <v>284</v>
      </c>
      <c r="D32" s="159"/>
      <c r="E32" s="26" t="s">
        <v>285</v>
      </c>
      <c r="F32" s="26" t="s">
        <v>333</v>
      </c>
      <c r="G32" s="138">
        <v>303000</v>
      </c>
    </row>
    <row r="33" spans="1:7" ht="47.25">
      <c r="A33" s="12" t="s">
        <v>39</v>
      </c>
      <c r="B33" s="32" t="s">
        <v>240</v>
      </c>
      <c r="C33" s="159" t="s">
        <v>40</v>
      </c>
      <c r="D33" s="159"/>
      <c r="E33" s="26" t="s">
        <v>41</v>
      </c>
      <c r="F33" s="26"/>
      <c r="G33" s="137">
        <f>G34</f>
        <v>5000</v>
      </c>
    </row>
    <row r="34" spans="1:7" ht="31.5">
      <c r="A34" s="12" t="s">
        <v>42</v>
      </c>
      <c r="B34" s="32" t="s">
        <v>240</v>
      </c>
      <c r="C34" s="159" t="s">
        <v>40</v>
      </c>
      <c r="D34" s="159"/>
      <c r="E34" s="26" t="s">
        <v>43</v>
      </c>
      <c r="F34" s="26"/>
      <c r="G34" s="137">
        <f>G35</f>
        <v>5000</v>
      </c>
    </row>
    <row r="35" spans="1:7" ht="18.75">
      <c r="A35" s="12" t="s">
        <v>33</v>
      </c>
      <c r="B35" s="32" t="s">
        <v>240</v>
      </c>
      <c r="C35" s="159" t="s">
        <v>40</v>
      </c>
      <c r="D35" s="159"/>
      <c r="E35" s="26" t="s">
        <v>43</v>
      </c>
      <c r="F35" s="26" t="s">
        <v>34</v>
      </c>
      <c r="G35" s="137">
        <f>G36</f>
        <v>5000</v>
      </c>
    </row>
    <row r="36" spans="1:7" ht="18.75">
      <c r="A36" s="12" t="s">
        <v>44</v>
      </c>
      <c r="B36" s="32" t="s">
        <v>240</v>
      </c>
      <c r="C36" s="159" t="s">
        <v>40</v>
      </c>
      <c r="D36" s="159"/>
      <c r="E36" s="26" t="s">
        <v>43</v>
      </c>
      <c r="F36" s="26" t="s">
        <v>45</v>
      </c>
      <c r="G36" s="137">
        <v>5000</v>
      </c>
    </row>
    <row r="37" spans="1:7" ht="31.5">
      <c r="A37" s="12" t="s">
        <v>46</v>
      </c>
      <c r="B37" s="32" t="s">
        <v>240</v>
      </c>
      <c r="C37" s="159" t="s">
        <v>47</v>
      </c>
      <c r="D37" s="159"/>
      <c r="E37" s="26" t="s">
        <v>48</v>
      </c>
      <c r="F37" s="26"/>
      <c r="G37" s="137">
        <v>700</v>
      </c>
    </row>
    <row r="38" spans="1:7" ht="94.5">
      <c r="A38" s="12" t="s">
        <v>49</v>
      </c>
      <c r="B38" s="32" t="s">
        <v>240</v>
      </c>
      <c r="C38" s="159" t="s">
        <v>50</v>
      </c>
      <c r="D38" s="159"/>
      <c r="E38" s="26" t="s">
        <v>51</v>
      </c>
      <c r="F38" s="26"/>
      <c r="G38" s="137">
        <f>G39</f>
        <v>700</v>
      </c>
    </row>
    <row r="39" spans="1:7" ht="31.5">
      <c r="A39" s="5" t="s">
        <v>25</v>
      </c>
      <c r="B39" s="32" t="s">
        <v>240</v>
      </c>
      <c r="C39" s="159" t="s">
        <v>50</v>
      </c>
      <c r="D39" s="159"/>
      <c r="E39" s="26" t="s">
        <v>51</v>
      </c>
      <c r="F39" s="26" t="s">
        <v>26</v>
      </c>
      <c r="G39" s="137">
        <f>G40</f>
        <v>700</v>
      </c>
    </row>
    <row r="40" spans="1:7" ht="31.5">
      <c r="A40" s="5" t="s">
        <v>27</v>
      </c>
      <c r="B40" s="32" t="s">
        <v>240</v>
      </c>
      <c r="C40" s="159" t="s">
        <v>50</v>
      </c>
      <c r="D40" s="159"/>
      <c r="E40" s="26" t="s">
        <v>51</v>
      </c>
      <c r="F40" s="26" t="s">
        <v>28</v>
      </c>
      <c r="G40" s="137">
        <f>G41</f>
        <v>700</v>
      </c>
    </row>
    <row r="41" spans="1:8" ht="31.5">
      <c r="A41" s="5" t="s">
        <v>31</v>
      </c>
      <c r="B41" s="32" t="s">
        <v>240</v>
      </c>
      <c r="C41" s="159" t="s">
        <v>50</v>
      </c>
      <c r="D41" s="159"/>
      <c r="E41" s="26" t="s">
        <v>51</v>
      </c>
      <c r="F41" s="26" t="s">
        <v>32</v>
      </c>
      <c r="G41" s="137">
        <v>700</v>
      </c>
      <c r="H41" s="6"/>
    </row>
    <row r="42" spans="1:8" ht="47.25">
      <c r="A42" s="13" t="s">
        <v>331</v>
      </c>
      <c r="B42" s="32" t="s">
        <v>240</v>
      </c>
      <c r="C42" s="159" t="s">
        <v>50</v>
      </c>
      <c r="D42" s="159"/>
      <c r="E42" s="26" t="s">
        <v>67</v>
      </c>
      <c r="F42" s="26"/>
      <c r="G42" s="137">
        <f>G44</f>
        <v>10000</v>
      </c>
      <c r="H42" s="6"/>
    </row>
    <row r="43" spans="1:8" ht="31.5">
      <c r="A43" s="5" t="s">
        <v>25</v>
      </c>
      <c r="B43" s="32" t="s">
        <v>240</v>
      </c>
      <c r="C43" s="159" t="s">
        <v>50</v>
      </c>
      <c r="D43" s="159"/>
      <c r="E43" s="26" t="s">
        <v>219</v>
      </c>
      <c r="F43" s="26" t="s">
        <v>26</v>
      </c>
      <c r="G43" s="137">
        <f>G44</f>
        <v>10000</v>
      </c>
      <c r="H43" s="6"/>
    </row>
    <row r="44" spans="1:8" ht="31.5">
      <c r="A44" s="5" t="s">
        <v>27</v>
      </c>
      <c r="B44" s="32" t="s">
        <v>240</v>
      </c>
      <c r="C44" s="159" t="s">
        <v>50</v>
      </c>
      <c r="D44" s="159"/>
      <c r="E44" s="26" t="s">
        <v>219</v>
      </c>
      <c r="F44" s="26" t="s">
        <v>28</v>
      </c>
      <c r="G44" s="137">
        <f>G45</f>
        <v>10000</v>
      </c>
      <c r="H44" s="6"/>
    </row>
    <row r="45" spans="1:8" ht="31.5">
      <c r="A45" s="5" t="s">
        <v>31</v>
      </c>
      <c r="B45" s="32" t="s">
        <v>240</v>
      </c>
      <c r="C45" s="159" t="s">
        <v>50</v>
      </c>
      <c r="D45" s="159"/>
      <c r="E45" s="26" t="s">
        <v>219</v>
      </c>
      <c r="F45" s="26" t="s">
        <v>32</v>
      </c>
      <c r="G45" s="137">
        <v>10000</v>
      </c>
      <c r="H45" s="6"/>
    </row>
    <row r="46" spans="1:8" ht="18.75">
      <c r="A46" s="12" t="s">
        <v>56</v>
      </c>
      <c r="B46" s="32" t="s">
        <v>240</v>
      </c>
      <c r="C46" s="159" t="s">
        <v>57</v>
      </c>
      <c r="D46" s="159"/>
      <c r="E46" s="26"/>
      <c r="F46" s="26"/>
      <c r="G46" s="137">
        <f>G47</f>
        <v>134100</v>
      </c>
      <c r="H46" s="6"/>
    </row>
    <row r="47" spans="1:8" ht="18.75">
      <c r="A47" s="12" t="s">
        <v>58</v>
      </c>
      <c r="B47" s="32" t="s">
        <v>240</v>
      </c>
      <c r="C47" s="159" t="s">
        <v>59</v>
      </c>
      <c r="D47" s="159"/>
      <c r="E47" s="26" t="s">
        <v>48</v>
      </c>
      <c r="F47" s="26"/>
      <c r="G47" s="137">
        <f>G48</f>
        <v>134100</v>
      </c>
      <c r="H47" s="6"/>
    </row>
    <row r="48" spans="1:8" ht="47.25">
      <c r="A48" s="12" t="s">
        <v>60</v>
      </c>
      <c r="B48" s="32" t="s">
        <v>240</v>
      </c>
      <c r="C48" s="159" t="s">
        <v>59</v>
      </c>
      <c r="D48" s="159"/>
      <c r="E48" s="26" t="s">
        <v>61</v>
      </c>
      <c r="F48" s="26"/>
      <c r="G48" s="137">
        <f>G53+G49</f>
        <v>134100</v>
      </c>
      <c r="H48" s="6"/>
    </row>
    <row r="49" spans="1:8" ht="78.75">
      <c r="A49" s="12" t="s">
        <v>10</v>
      </c>
      <c r="B49" s="32" t="s">
        <v>240</v>
      </c>
      <c r="C49" s="159" t="s">
        <v>59</v>
      </c>
      <c r="D49" s="159"/>
      <c r="E49" s="26" t="s">
        <v>61</v>
      </c>
      <c r="F49" s="26" t="s">
        <v>11</v>
      </c>
      <c r="G49" s="137">
        <f>G50</f>
        <v>128507.4</v>
      </c>
      <c r="H49" s="6"/>
    </row>
    <row r="50" spans="1:8" ht="31.5">
      <c r="A50" s="12" t="s">
        <v>12</v>
      </c>
      <c r="B50" s="32" t="s">
        <v>240</v>
      </c>
      <c r="C50" s="159" t="s">
        <v>59</v>
      </c>
      <c r="D50" s="159"/>
      <c r="E50" s="26" t="s">
        <v>61</v>
      </c>
      <c r="F50" s="26" t="s">
        <v>13</v>
      </c>
      <c r="G50" s="137">
        <f>G51+G52</f>
        <v>128507.4</v>
      </c>
      <c r="H50" s="6"/>
    </row>
    <row r="51" spans="1:8" ht="31.5">
      <c r="A51" s="12" t="s">
        <v>22</v>
      </c>
      <c r="B51" s="32" t="s">
        <v>240</v>
      </c>
      <c r="C51" s="159" t="s">
        <v>59</v>
      </c>
      <c r="D51" s="159"/>
      <c r="E51" s="26" t="s">
        <v>61</v>
      </c>
      <c r="F51" s="26" t="s">
        <v>15</v>
      </c>
      <c r="G51" s="137">
        <v>98700</v>
      </c>
      <c r="H51" s="6"/>
    </row>
    <row r="52" spans="1:8" ht="63">
      <c r="A52" s="12" t="s">
        <v>16</v>
      </c>
      <c r="B52" s="32" t="s">
        <v>240</v>
      </c>
      <c r="C52" s="159" t="s">
        <v>59</v>
      </c>
      <c r="D52" s="159"/>
      <c r="E52" s="26" t="s">
        <v>61</v>
      </c>
      <c r="F52" s="26" t="s">
        <v>17</v>
      </c>
      <c r="G52" s="137">
        <v>29807.4</v>
      </c>
      <c r="H52" s="6"/>
    </row>
    <row r="53" spans="1:7" ht="31.5">
      <c r="A53" s="5" t="s">
        <v>25</v>
      </c>
      <c r="B53" s="32" t="s">
        <v>240</v>
      </c>
      <c r="C53" s="159" t="s">
        <v>59</v>
      </c>
      <c r="D53" s="159"/>
      <c r="E53" s="26" t="s">
        <v>61</v>
      </c>
      <c r="F53" s="26" t="s">
        <v>26</v>
      </c>
      <c r="G53" s="137">
        <f>G54</f>
        <v>5592.6</v>
      </c>
    </row>
    <row r="54" spans="1:7" ht="31.5">
      <c r="A54" s="5" t="s">
        <v>27</v>
      </c>
      <c r="B54" s="32" t="s">
        <v>240</v>
      </c>
      <c r="C54" s="159" t="s">
        <v>59</v>
      </c>
      <c r="D54" s="159"/>
      <c r="E54" s="26" t="s">
        <v>61</v>
      </c>
      <c r="F54" s="26" t="s">
        <v>28</v>
      </c>
      <c r="G54" s="137">
        <f>G56+G55</f>
        <v>5592.6</v>
      </c>
    </row>
    <row r="55" spans="1:7" s="14" customFormat="1" ht="31.5">
      <c r="A55" s="5" t="s">
        <v>29</v>
      </c>
      <c r="B55" s="32" t="s">
        <v>240</v>
      </c>
      <c r="C55" s="159" t="s">
        <v>59</v>
      </c>
      <c r="D55" s="159"/>
      <c r="E55" s="26" t="s">
        <v>61</v>
      </c>
      <c r="F55" s="26" t="s">
        <v>30</v>
      </c>
      <c r="G55" s="137">
        <v>0</v>
      </c>
    </row>
    <row r="56" spans="1:7" s="14" customFormat="1" ht="31.5">
      <c r="A56" s="5" t="s">
        <v>31</v>
      </c>
      <c r="B56" s="32" t="s">
        <v>240</v>
      </c>
      <c r="C56" s="159" t="s">
        <v>59</v>
      </c>
      <c r="D56" s="159"/>
      <c r="E56" s="26" t="s">
        <v>61</v>
      </c>
      <c r="F56" s="26" t="s">
        <v>32</v>
      </c>
      <c r="G56" s="137">
        <v>5592.6</v>
      </c>
    </row>
    <row r="57" spans="1:7" s="14" customFormat="1" ht="18.75">
      <c r="A57" s="5" t="s">
        <v>62</v>
      </c>
      <c r="B57" s="32" t="s">
        <v>240</v>
      </c>
      <c r="C57" s="170"/>
      <c r="D57" s="171"/>
      <c r="E57" s="26"/>
      <c r="F57" s="26"/>
      <c r="G57" s="137"/>
    </row>
    <row r="58" spans="1:20" s="14" customFormat="1" ht="18.75">
      <c r="A58" s="132" t="s">
        <v>63</v>
      </c>
      <c r="B58" s="126" t="s">
        <v>240</v>
      </c>
      <c r="C58" s="172" t="s">
        <v>64</v>
      </c>
      <c r="D58" s="172"/>
      <c r="E58" s="127"/>
      <c r="F58" s="127"/>
      <c r="G58" s="139">
        <f>G59+G64+G68</f>
        <v>0</v>
      </c>
      <c r="T58" s="131"/>
    </row>
    <row r="59" spans="1:20" s="14" customFormat="1" ht="18.75">
      <c r="A59" s="31" t="s">
        <v>65</v>
      </c>
      <c r="B59" s="32" t="s">
        <v>240</v>
      </c>
      <c r="C59" s="159" t="s">
        <v>325</v>
      </c>
      <c r="D59" s="159"/>
      <c r="E59" s="26" t="s">
        <v>67</v>
      </c>
      <c r="F59" s="26"/>
      <c r="G59" s="137">
        <f>G60</f>
        <v>0</v>
      </c>
      <c r="T59" s="131"/>
    </row>
    <row r="60" spans="1:7" ht="47.25">
      <c r="A60" s="13" t="s">
        <v>332</v>
      </c>
      <c r="B60" s="32" t="s">
        <v>240</v>
      </c>
      <c r="C60" s="159" t="s">
        <v>325</v>
      </c>
      <c r="D60" s="159"/>
      <c r="E60" s="26" t="s">
        <v>288</v>
      </c>
      <c r="F60" s="26"/>
      <c r="G60" s="137">
        <f>G62</f>
        <v>0</v>
      </c>
    </row>
    <row r="61" spans="1:7" ht="31.5">
      <c r="A61" s="5" t="s">
        <v>25</v>
      </c>
      <c r="B61" s="32" t="s">
        <v>240</v>
      </c>
      <c r="C61" s="159" t="s">
        <v>325</v>
      </c>
      <c r="D61" s="159"/>
      <c r="E61" s="26" t="s">
        <v>289</v>
      </c>
      <c r="F61" s="26" t="s">
        <v>26</v>
      </c>
      <c r="G61" s="137">
        <f>G62</f>
        <v>0</v>
      </c>
    </row>
    <row r="62" spans="1:7" ht="31.5">
      <c r="A62" s="5" t="s">
        <v>27</v>
      </c>
      <c r="B62" s="32" t="s">
        <v>240</v>
      </c>
      <c r="C62" s="159" t="s">
        <v>325</v>
      </c>
      <c r="D62" s="159"/>
      <c r="E62" s="27" t="str">
        <f>E61</f>
        <v>79 5 02 90170</v>
      </c>
      <c r="F62" s="26" t="s">
        <v>28</v>
      </c>
      <c r="G62" s="137">
        <f>G63</f>
        <v>0</v>
      </c>
    </row>
    <row r="63" spans="1:20" ht="31.5">
      <c r="A63" s="5" t="s">
        <v>31</v>
      </c>
      <c r="B63" s="32" t="s">
        <v>240</v>
      </c>
      <c r="C63" s="159" t="s">
        <v>325</v>
      </c>
      <c r="D63" s="159"/>
      <c r="E63" s="27" t="str">
        <f>E62</f>
        <v>79 5 02 90170</v>
      </c>
      <c r="F63" s="26" t="s">
        <v>32</v>
      </c>
      <c r="G63" s="137">
        <v>0</v>
      </c>
      <c r="T63" s="109"/>
    </row>
    <row r="64" spans="1:7" ht="47.25">
      <c r="A64" s="13" t="s">
        <v>324</v>
      </c>
      <c r="B64" s="32" t="s">
        <v>240</v>
      </c>
      <c r="C64" s="159" t="s">
        <v>66</v>
      </c>
      <c r="D64" s="159"/>
      <c r="E64" s="26" t="s">
        <v>67</v>
      </c>
      <c r="F64" s="26"/>
      <c r="G64" s="137">
        <f>G66</f>
        <v>0</v>
      </c>
    </row>
    <row r="65" spans="1:7" ht="31.5">
      <c r="A65" s="5" t="s">
        <v>25</v>
      </c>
      <c r="B65" s="32" t="s">
        <v>240</v>
      </c>
      <c r="C65" s="159" t="s">
        <v>66</v>
      </c>
      <c r="D65" s="159"/>
      <c r="E65" s="26" t="s">
        <v>287</v>
      </c>
      <c r="F65" s="26" t="s">
        <v>26</v>
      </c>
      <c r="G65" s="137">
        <f>G66</f>
        <v>0</v>
      </c>
    </row>
    <row r="66" spans="1:7" ht="31.5">
      <c r="A66" s="5" t="s">
        <v>27</v>
      </c>
      <c r="B66" s="32" t="s">
        <v>240</v>
      </c>
      <c r="C66" s="159" t="s">
        <v>66</v>
      </c>
      <c r="D66" s="159"/>
      <c r="E66" s="27" t="str">
        <f>E65</f>
        <v>79 5 02 90180</v>
      </c>
      <c r="F66" s="26" t="s">
        <v>28</v>
      </c>
      <c r="G66" s="137">
        <f>G67</f>
        <v>0</v>
      </c>
    </row>
    <row r="67" spans="1:7" ht="31.5">
      <c r="A67" s="5" t="s">
        <v>31</v>
      </c>
      <c r="B67" s="32" t="s">
        <v>240</v>
      </c>
      <c r="C67" s="159" t="s">
        <v>66</v>
      </c>
      <c r="D67" s="159"/>
      <c r="E67" s="27" t="str">
        <f>E66</f>
        <v>79 5 02 90180</v>
      </c>
      <c r="F67" s="26" t="s">
        <v>32</v>
      </c>
      <c r="G67" s="137">
        <v>0</v>
      </c>
    </row>
    <row r="68" spans="1:7" ht="63">
      <c r="A68" s="13" t="s">
        <v>295</v>
      </c>
      <c r="B68" s="32" t="s">
        <v>240</v>
      </c>
      <c r="C68" s="159" t="s">
        <v>66</v>
      </c>
      <c r="D68" s="159"/>
      <c r="E68" s="26" t="s">
        <v>67</v>
      </c>
      <c r="F68" s="26"/>
      <c r="G68" s="137">
        <f>G69</f>
        <v>0</v>
      </c>
    </row>
    <row r="69" spans="1:7" ht="31.5">
      <c r="A69" s="5" t="s">
        <v>25</v>
      </c>
      <c r="B69" s="32" t="s">
        <v>240</v>
      </c>
      <c r="C69" s="159" t="s">
        <v>66</v>
      </c>
      <c r="D69" s="159"/>
      <c r="E69" s="26" t="s">
        <v>296</v>
      </c>
      <c r="F69" s="26" t="s">
        <v>26</v>
      </c>
      <c r="G69" s="137">
        <f>G70</f>
        <v>0</v>
      </c>
    </row>
    <row r="70" spans="1:7" ht="31.5">
      <c r="A70" s="5" t="s">
        <v>27</v>
      </c>
      <c r="B70" s="32" t="s">
        <v>240</v>
      </c>
      <c r="C70" s="159" t="s">
        <v>66</v>
      </c>
      <c r="D70" s="159"/>
      <c r="E70" s="27" t="str">
        <f>E69</f>
        <v>79 5 02 90190</v>
      </c>
      <c r="F70" s="26" t="s">
        <v>28</v>
      </c>
      <c r="G70" s="137">
        <f>G71</f>
        <v>0</v>
      </c>
    </row>
    <row r="71" spans="1:7" ht="31.5">
      <c r="A71" s="5" t="s">
        <v>31</v>
      </c>
      <c r="B71" s="32" t="s">
        <v>240</v>
      </c>
      <c r="C71" s="159" t="s">
        <v>66</v>
      </c>
      <c r="D71" s="159"/>
      <c r="E71" s="27" t="str">
        <f>E70</f>
        <v>79 5 02 90190</v>
      </c>
      <c r="F71" s="26" t="s">
        <v>32</v>
      </c>
      <c r="G71" s="137">
        <v>0</v>
      </c>
    </row>
    <row r="72" spans="1:7" ht="18.75">
      <c r="A72" s="125" t="s">
        <v>345</v>
      </c>
      <c r="B72" s="126" t="s">
        <v>240</v>
      </c>
      <c r="C72" s="172" t="s">
        <v>344</v>
      </c>
      <c r="D72" s="172"/>
      <c r="E72" s="127"/>
      <c r="F72" s="127"/>
      <c r="G72" s="139">
        <f>G73+G82+G89</f>
        <v>2781622.21</v>
      </c>
    </row>
    <row r="73" spans="1:7" ht="18.75">
      <c r="A73" s="5" t="s">
        <v>52</v>
      </c>
      <c r="B73" s="32" t="s">
        <v>240</v>
      </c>
      <c r="C73" s="159" t="s">
        <v>53</v>
      </c>
      <c r="D73" s="159"/>
      <c r="E73" s="26" t="s">
        <v>48</v>
      </c>
      <c r="F73" s="26"/>
      <c r="G73" s="137">
        <f>SUM(G74)</f>
        <v>35000</v>
      </c>
    </row>
    <row r="74" spans="1:7" ht="47.25">
      <c r="A74" s="5" t="s">
        <v>54</v>
      </c>
      <c r="B74" s="32" t="s">
        <v>240</v>
      </c>
      <c r="C74" s="159" t="s">
        <v>53</v>
      </c>
      <c r="D74" s="159"/>
      <c r="E74" s="26" t="s">
        <v>55</v>
      </c>
      <c r="F74" s="26"/>
      <c r="G74" s="137">
        <f>G75+G79</f>
        <v>35000</v>
      </c>
    </row>
    <row r="75" spans="1:7" ht="78.75">
      <c r="A75" s="12" t="s">
        <v>10</v>
      </c>
      <c r="B75" s="32" t="s">
        <v>240</v>
      </c>
      <c r="C75" s="159" t="s">
        <v>53</v>
      </c>
      <c r="D75" s="159"/>
      <c r="E75" s="26" t="s">
        <v>55</v>
      </c>
      <c r="F75" s="26" t="s">
        <v>11</v>
      </c>
      <c r="G75" s="137">
        <f>G76</f>
        <v>32810.4</v>
      </c>
    </row>
    <row r="76" spans="1:7" ht="31.5">
      <c r="A76" s="12" t="s">
        <v>12</v>
      </c>
      <c r="B76" s="32" t="s">
        <v>240</v>
      </c>
      <c r="C76" s="159" t="s">
        <v>53</v>
      </c>
      <c r="D76" s="159"/>
      <c r="E76" s="26" t="s">
        <v>55</v>
      </c>
      <c r="F76" s="26" t="s">
        <v>13</v>
      </c>
      <c r="G76" s="137">
        <f>G77+G78</f>
        <v>32810.4</v>
      </c>
    </row>
    <row r="77" spans="1:7" ht="31.5">
      <c r="A77" s="12" t="s">
        <v>22</v>
      </c>
      <c r="B77" s="32" t="s">
        <v>240</v>
      </c>
      <c r="C77" s="159" t="s">
        <v>53</v>
      </c>
      <c r="D77" s="159"/>
      <c r="E77" s="26" t="s">
        <v>55</v>
      </c>
      <c r="F77" s="26" t="s">
        <v>15</v>
      </c>
      <c r="G77" s="137">
        <v>25200</v>
      </c>
    </row>
    <row r="78" spans="1:7" ht="63">
      <c r="A78" s="12" t="s">
        <v>16</v>
      </c>
      <c r="B78" s="32" t="s">
        <v>240</v>
      </c>
      <c r="C78" s="159" t="s">
        <v>53</v>
      </c>
      <c r="D78" s="159"/>
      <c r="E78" s="26" t="s">
        <v>55</v>
      </c>
      <c r="F78" s="26" t="s">
        <v>17</v>
      </c>
      <c r="G78" s="137">
        <v>7610.4</v>
      </c>
    </row>
    <row r="79" spans="1:7" ht="31.5">
      <c r="A79" s="5" t="s">
        <v>25</v>
      </c>
      <c r="B79" s="32" t="s">
        <v>240</v>
      </c>
      <c r="C79" s="159" t="s">
        <v>53</v>
      </c>
      <c r="D79" s="159"/>
      <c r="E79" s="26" t="s">
        <v>55</v>
      </c>
      <c r="F79" s="26" t="s">
        <v>26</v>
      </c>
      <c r="G79" s="137">
        <f>G80</f>
        <v>2189.6</v>
      </c>
    </row>
    <row r="80" spans="1:7" ht="31.5">
      <c r="A80" s="5" t="s">
        <v>27</v>
      </c>
      <c r="B80" s="32" t="s">
        <v>240</v>
      </c>
      <c r="C80" s="159" t="s">
        <v>53</v>
      </c>
      <c r="D80" s="159"/>
      <c r="E80" s="26" t="s">
        <v>55</v>
      </c>
      <c r="F80" s="26" t="s">
        <v>28</v>
      </c>
      <c r="G80" s="137">
        <f>G81</f>
        <v>2189.6</v>
      </c>
    </row>
    <row r="81" spans="1:7" ht="31.5">
      <c r="A81" s="5" t="s">
        <v>31</v>
      </c>
      <c r="B81" s="32" t="s">
        <v>240</v>
      </c>
      <c r="C81" s="159" t="s">
        <v>53</v>
      </c>
      <c r="D81" s="159"/>
      <c r="E81" s="26" t="s">
        <v>55</v>
      </c>
      <c r="F81" s="26" t="s">
        <v>32</v>
      </c>
      <c r="G81" s="137">
        <v>2189.6</v>
      </c>
    </row>
    <row r="82" spans="1:7" ht="18.75">
      <c r="A82" s="125" t="s">
        <v>68</v>
      </c>
      <c r="B82" s="126" t="s">
        <v>240</v>
      </c>
      <c r="C82" s="164" t="s">
        <v>69</v>
      </c>
      <c r="D82" s="165"/>
      <c r="E82" s="127" t="s">
        <v>70</v>
      </c>
      <c r="F82" s="127"/>
      <c r="G82" s="139">
        <f>G83</f>
        <v>2696622.21</v>
      </c>
    </row>
    <row r="83" spans="1:7" ht="18.75">
      <c r="A83" s="12" t="s">
        <v>71</v>
      </c>
      <c r="B83" s="32" t="s">
        <v>240</v>
      </c>
      <c r="C83" s="170" t="s">
        <v>69</v>
      </c>
      <c r="D83" s="171"/>
      <c r="E83" s="26" t="s">
        <v>72</v>
      </c>
      <c r="F83" s="26"/>
      <c r="G83" s="137">
        <f>G84</f>
        <v>2696622.21</v>
      </c>
    </row>
    <row r="84" spans="1:20" ht="18.75">
      <c r="A84" s="12" t="s">
        <v>243</v>
      </c>
      <c r="B84" s="32" t="s">
        <v>240</v>
      </c>
      <c r="C84" s="170" t="s">
        <v>69</v>
      </c>
      <c r="D84" s="171"/>
      <c r="E84" s="26" t="s">
        <v>73</v>
      </c>
      <c r="F84" s="26"/>
      <c r="G84" s="137">
        <f>G85</f>
        <v>2696622.21</v>
      </c>
      <c r="T84" s="109"/>
    </row>
    <row r="85" spans="1:20" ht="31.5">
      <c r="A85" s="5" t="s">
        <v>25</v>
      </c>
      <c r="B85" s="32" t="s">
        <v>240</v>
      </c>
      <c r="C85" s="166" t="str">
        <f>C84</f>
        <v>0409</v>
      </c>
      <c r="D85" s="167"/>
      <c r="E85" s="26" t="s">
        <v>73</v>
      </c>
      <c r="F85" s="26" t="s">
        <v>26</v>
      </c>
      <c r="G85" s="137">
        <f>G86+G88</f>
        <v>2696622.21</v>
      </c>
      <c r="T85" s="109"/>
    </row>
    <row r="86" spans="1:7" ht="31.5" customHeight="1">
      <c r="A86" s="5" t="s">
        <v>27</v>
      </c>
      <c r="B86" s="32" t="s">
        <v>240</v>
      </c>
      <c r="C86" s="166" t="str">
        <f>C85</f>
        <v>0409</v>
      </c>
      <c r="D86" s="167"/>
      <c r="E86" s="26" t="s">
        <v>73</v>
      </c>
      <c r="F86" s="26" t="s">
        <v>28</v>
      </c>
      <c r="G86" s="137">
        <f>G87</f>
        <v>2669673.21</v>
      </c>
    </row>
    <row r="87" spans="1:7" ht="31.5" customHeight="1">
      <c r="A87" s="5" t="s">
        <v>31</v>
      </c>
      <c r="B87" s="32" t="s">
        <v>240</v>
      </c>
      <c r="C87" s="160" t="str">
        <f>C86</f>
        <v>0409</v>
      </c>
      <c r="D87" s="160"/>
      <c r="E87" s="26" t="s">
        <v>73</v>
      </c>
      <c r="F87" s="26" t="s">
        <v>32</v>
      </c>
      <c r="G87" s="137">
        <f>898300+1771373.21</f>
        <v>2669673.21</v>
      </c>
    </row>
    <row r="88" spans="1:20" ht="31.5" customHeight="1">
      <c r="A88" s="5" t="s">
        <v>329</v>
      </c>
      <c r="B88" s="32" t="s">
        <v>240</v>
      </c>
      <c r="C88" s="160" t="s">
        <v>340</v>
      </c>
      <c r="D88" s="160"/>
      <c r="E88" s="26" t="s">
        <v>73</v>
      </c>
      <c r="F88" s="26" t="s">
        <v>32</v>
      </c>
      <c r="G88" s="137">
        <v>26949</v>
      </c>
      <c r="T88" s="115"/>
    </row>
    <row r="89" spans="1:7" ht="31.5" customHeight="1">
      <c r="A89" s="116" t="s">
        <v>286</v>
      </c>
      <c r="B89" s="126" t="s">
        <v>240</v>
      </c>
      <c r="C89" s="168" t="s">
        <v>341</v>
      </c>
      <c r="D89" s="169"/>
      <c r="E89" s="127" t="s">
        <v>342</v>
      </c>
      <c r="F89" s="127"/>
      <c r="G89" s="139">
        <f>G90</f>
        <v>50000</v>
      </c>
    </row>
    <row r="90" spans="1:7" ht="31.5">
      <c r="A90" s="5" t="s">
        <v>25</v>
      </c>
      <c r="B90" s="32" t="s">
        <v>240</v>
      </c>
      <c r="C90" s="166" t="s">
        <v>339</v>
      </c>
      <c r="D90" s="167"/>
      <c r="E90" s="26" t="s">
        <v>342</v>
      </c>
      <c r="F90" s="26" t="s">
        <v>26</v>
      </c>
      <c r="G90" s="137">
        <f>G91</f>
        <v>50000</v>
      </c>
    </row>
    <row r="91" spans="1:7" ht="31.5">
      <c r="A91" s="5" t="s">
        <v>27</v>
      </c>
      <c r="B91" s="32" t="s">
        <v>240</v>
      </c>
      <c r="C91" s="166" t="s">
        <v>339</v>
      </c>
      <c r="D91" s="167"/>
      <c r="E91" s="26" t="s">
        <v>342</v>
      </c>
      <c r="F91" s="26" t="s">
        <v>28</v>
      </c>
      <c r="G91" s="137">
        <f>G92</f>
        <v>50000</v>
      </c>
    </row>
    <row r="92" spans="1:7" ht="31.5">
      <c r="A92" s="5" t="s">
        <v>31</v>
      </c>
      <c r="B92" s="32" t="s">
        <v>240</v>
      </c>
      <c r="C92" s="166" t="s">
        <v>339</v>
      </c>
      <c r="D92" s="167"/>
      <c r="E92" s="26" t="s">
        <v>342</v>
      </c>
      <c r="F92" s="26" t="s">
        <v>32</v>
      </c>
      <c r="G92" s="137">
        <f>50000</f>
        <v>50000</v>
      </c>
    </row>
    <row r="93" spans="1:7" ht="31.5">
      <c r="A93" s="116" t="s">
        <v>221</v>
      </c>
      <c r="B93" s="32" t="s">
        <v>240</v>
      </c>
      <c r="C93" s="160"/>
      <c r="D93" s="160"/>
      <c r="E93" s="27"/>
      <c r="F93" s="27"/>
      <c r="G93" s="108">
        <f>G94</f>
        <v>418158</v>
      </c>
    </row>
    <row r="94" spans="1:7" ht="31.5">
      <c r="A94" s="5" t="s">
        <v>222</v>
      </c>
      <c r="B94" s="32" t="s">
        <v>240</v>
      </c>
      <c r="C94" s="160" t="s">
        <v>223</v>
      </c>
      <c r="D94" s="160"/>
      <c r="E94" s="27"/>
      <c r="F94" s="27"/>
      <c r="G94" s="108">
        <f>G95</f>
        <v>418158</v>
      </c>
    </row>
    <row r="95" spans="1:12" ht="31.5">
      <c r="A95" s="5" t="s">
        <v>25</v>
      </c>
      <c r="B95" s="32" t="s">
        <v>240</v>
      </c>
      <c r="C95" s="160" t="s">
        <v>223</v>
      </c>
      <c r="D95" s="160"/>
      <c r="E95" s="27"/>
      <c r="F95" s="27" t="s">
        <v>26</v>
      </c>
      <c r="G95" s="108">
        <f>G96+G98+G101</f>
        <v>418158</v>
      </c>
      <c r="L95">
        <v>898300</v>
      </c>
    </row>
    <row r="96" spans="1:7" ht="31.5" customHeight="1">
      <c r="A96" s="5" t="s">
        <v>27</v>
      </c>
      <c r="B96" s="32" t="s">
        <v>240</v>
      </c>
      <c r="C96" s="160" t="s">
        <v>223</v>
      </c>
      <c r="D96" s="160"/>
      <c r="E96" s="27" t="s">
        <v>244</v>
      </c>
      <c r="F96" s="27" t="s">
        <v>28</v>
      </c>
      <c r="G96" s="108">
        <f>G97</f>
        <v>256658</v>
      </c>
    </row>
    <row r="97" spans="1:7" ht="31.5" customHeight="1">
      <c r="A97" s="5" t="s">
        <v>343</v>
      </c>
      <c r="B97" s="32" t="s">
        <v>240</v>
      </c>
      <c r="C97" s="160" t="s">
        <v>223</v>
      </c>
      <c r="D97" s="160"/>
      <c r="E97" s="27" t="s">
        <v>244</v>
      </c>
      <c r="F97" s="27" t="s">
        <v>32</v>
      </c>
      <c r="G97" s="108">
        <f>205508+13745+17255+20150</f>
        <v>256658</v>
      </c>
    </row>
    <row r="98" spans="1:7" ht="31.5" customHeight="1">
      <c r="A98" s="5" t="s">
        <v>338</v>
      </c>
      <c r="B98" s="32" t="s">
        <v>240</v>
      </c>
      <c r="C98" s="160" t="s">
        <v>223</v>
      </c>
      <c r="D98" s="160"/>
      <c r="E98" s="27" t="s">
        <v>337</v>
      </c>
      <c r="F98" s="27">
        <v>240</v>
      </c>
      <c r="G98" s="108">
        <f>G99+G100</f>
        <v>61500</v>
      </c>
    </row>
    <row r="99" spans="1:7" ht="31.5" customHeight="1">
      <c r="A99" s="5" t="s">
        <v>336</v>
      </c>
      <c r="B99" s="32" t="s">
        <v>240</v>
      </c>
      <c r="C99" s="160" t="s">
        <v>223</v>
      </c>
      <c r="D99" s="160"/>
      <c r="E99" s="27" t="s">
        <v>337</v>
      </c>
      <c r="F99" s="27" t="s">
        <v>32</v>
      </c>
      <c r="G99" s="108">
        <v>60877.22</v>
      </c>
    </row>
    <row r="100" spans="1:12" ht="126">
      <c r="A100" s="5" t="s">
        <v>361</v>
      </c>
      <c r="B100" s="32" t="s">
        <v>240</v>
      </c>
      <c r="C100" s="160" t="s">
        <v>223</v>
      </c>
      <c r="D100" s="160"/>
      <c r="E100" s="27" t="s">
        <v>337</v>
      </c>
      <c r="F100" s="27" t="s">
        <v>32</v>
      </c>
      <c r="G100" s="108">
        <f>622.78</f>
        <v>622.78</v>
      </c>
      <c r="L100">
        <f>L95*3/100</f>
        <v>26949</v>
      </c>
    </row>
    <row r="101" spans="1:7" ht="78.75">
      <c r="A101" s="5" t="s">
        <v>346</v>
      </c>
      <c r="B101" s="32" t="s">
        <v>240</v>
      </c>
      <c r="C101" s="160" t="s">
        <v>223</v>
      </c>
      <c r="D101" s="160"/>
      <c r="E101" s="27" t="s">
        <v>347</v>
      </c>
      <c r="F101" s="27" t="s">
        <v>32</v>
      </c>
      <c r="G101" s="108">
        <v>100000</v>
      </c>
    </row>
    <row r="102" spans="1:7" ht="18.75">
      <c r="A102" s="12" t="s">
        <v>74</v>
      </c>
      <c r="B102" s="32" t="s">
        <v>240</v>
      </c>
      <c r="C102" s="159" t="s">
        <v>75</v>
      </c>
      <c r="D102" s="159"/>
      <c r="E102" s="26" t="s">
        <v>76</v>
      </c>
      <c r="F102" s="26"/>
      <c r="G102" s="137">
        <f>G103</f>
        <v>277608</v>
      </c>
    </row>
    <row r="103" spans="1:7" ht="18.75">
      <c r="A103" s="5" t="s">
        <v>77</v>
      </c>
      <c r="B103" s="32" t="s">
        <v>240</v>
      </c>
      <c r="C103" s="159" t="s">
        <v>78</v>
      </c>
      <c r="D103" s="159"/>
      <c r="E103" s="26" t="s">
        <v>79</v>
      </c>
      <c r="F103" s="26"/>
      <c r="G103" s="137">
        <f>G104</f>
        <v>277608</v>
      </c>
    </row>
    <row r="104" spans="1:12" ht="18.75">
      <c r="A104" s="5" t="s">
        <v>80</v>
      </c>
      <c r="B104" s="32" t="s">
        <v>240</v>
      </c>
      <c r="C104" s="159" t="s">
        <v>78</v>
      </c>
      <c r="D104" s="159"/>
      <c r="E104" s="26" t="s">
        <v>81</v>
      </c>
      <c r="F104" s="26"/>
      <c r="G104" s="137">
        <f>G105</f>
        <v>277608</v>
      </c>
      <c r="L104">
        <v>898300</v>
      </c>
    </row>
    <row r="105" spans="1:7" ht="31.5">
      <c r="A105" s="5" t="s">
        <v>82</v>
      </c>
      <c r="B105" s="32" t="s">
        <v>240</v>
      </c>
      <c r="C105" s="159" t="s">
        <v>78</v>
      </c>
      <c r="D105" s="159"/>
      <c r="E105" s="26" t="s">
        <v>81</v>
      </c>
      <c r="F105" s="26" t="s">
        <v>83</v>
      </c>
      <c r="G105" s="137">
        <f>G106</f>
        <v>277608</v>
      </c>
    </row>
    <row r="106" spans="1:8" s="30" customFormat="1" ht="31.5">
      <c r="A106" s="5" t="s">
        <v>84</v>
      </c>
      <c r="B106" s="32" t="s">
        <v>240</v>
      </c>
      <c r="C106" s="159" t="s">
        <v>78</v>
      </c>
      <c r="D106" s="159"/>
      <c r="E106" s="26" t="s">
        <v>81</v>
      </c>
      <c r="F106" s="26" t="s">
        <v>85</v>
      </c>
      <c r="G106" s="137">
        <f>G107</f>
        <v>277608</v>
      </c>
      <c r="H106" s="29"/>
    </row>
    <row r="107" spans="1:12" ht="18.75">
      <c r="A107" s="5" t="s">
        <v>86</v>
      </c>
      <c r="B107" s="32" t="s">
        <v>240</v>
      </c>
      <c r="C107" s="159" t="s">
        <v>78</v>
      </c>
      <c r="D107" s="159"/>
      <c r="E107" s="26" t="s">
        <v>81</v>
      </c>
      <c r="F107" s="26" t="s">
        <v>87</v>
      </c>
      <c r="G107" s="137">
        <f>11567*2*12</f>
        <v>277608</v>
      </c>
      <c r="H107" s="28"/>
      <c r="L107" s="130">
        <f>G107-68000-45000</f>
        <v>164608</v>
      </c>
    </row>
    <row r="108" spans="1:8" ht="18.75">
      <c r="A108" s="12" t="s">
        <v>88</v>
      </c>
      <c r="B108" s="32" t="s">
        <v>240</v>
      </c>
      <c r="C108" s="159" t="s">
        <v>220</v>
      </c>
      <c r="D108" s="159"/>
      <c r="E108" s="26" t="s">
        <v>89</v>
      </c>
      <c r="F108" s="26"/>
      <c r="G108" s="137">
        <f>G109</f>
        <v>0</v>
      </c>
      <c r="H108" s="28"/>
    </row>
    <row r="109" spans="1:8" ht="18.75">
      <c r="A109" s="5" t="s">
        <v>90</v>
      </c>
      <c r="B109" s="32" t="s">
        <v>240</v>
      </c>
      <c r="C109" s="160" t="str">
        <f>C108</f>
        <v>1102</v>
      </c>
      <c r="D109" s="160"/>
      <c r="E109" s="26" t="s">
        <v>91</v>
      </c>
      <c r="F109" s="26"/>
      <c r="G109" s="137">
        <f>G110</f>
        <v>0</v>
      </c>
      <c r="H109" s="28"/>
    </row>
    <row r="110" spans="1:8" ht="31.5">
      <c r="A110" s="5" t="s">
        <v>25</v>
      </c>
      <c r="B110" s="32" t="s">
        <v>240</v>
      </c>
      <c r="C110" s="160" t="str">
        <f>C108</f>
        <v>1102</v>
      </c>
      <c r="D110" s="160"/>
      <c r="E110" s="26" t="s">
        <v>91</v>
      </c>
      <c r="F110" s="26" t="s">
        <v>26</v>
      </c>
      <c r="G110" s="137">
        <f>G111</f>
        <v>0</v>
      </c>
      <c r="H110" s="28"/>
    </row>
    <row r="111" spans="1:8" ht="31.5">
      <c r="A111" s="5" t="s">
        <v>27</v>
      </c>
      <c r="B111" s="32" t="s">
        <v>240</v>
      </c>
      <c r="C111" s="160" t="str">
        <f>C110</f>
        <v>1102</v>
      </c>
      <c r="D111" s="160"/>
      <c r="E111" s="26" t="s">
        <v>91</v>
      </c>
      <c r="F111" s="26" t="s">
        <v>28</v>
      </c>
      <c r="G111" s="137">
        <f>G112</f>
        <v>0</v>
      </c>
      <c r="H111" s="28"/>
    </row>
    <row r="112" spans="1:8" ht="31.5">
      <c r="A112" s="5" t="s">
        <v>31</v>
      </c>
      <c r="B112" s="32" t="s">
        <v>240</v>
      </c>
      <c r="C112" s="160" t="str">
        <f>C111</f>
        <v>1102</v>
      </c>
      <c r="D112" s="160"/>
      <c r="E112" s="26" t="s">
        <v>91</v>
      </c>
      <c r="F112" s="26" t="s">
        <v>32</v>
      </c>
      <c r="G112" s="137">
        <v>0</v>
      </c>
      <c r="H112" s="28"/>
    </row>
    <row r="113" spans="1:8" ht="47.25">
      <c r="A113" s="5" t="s">
        <v>224</v>
      </c>
      <c r="B113" s="32" t="s">
        <v>240</v>
      </c>
      <c r="C113" s="159" t="s">
        <v>225</v>
      </c>
      <c r="D113" s="159"/>
      <c r="E113" s="26" t="s">
        <v>226</v>
      </c>
      <c r="F113" s="26"/>
      <c r="G113" s="140">
        <f>G114</f>
        <v>52560</v>
      </c>
      <c r="H113" s="28"/>
    </row>
    <row r="114" spans="1:8" ht="31.5">
      <c r="A114" s="5" t="s">
        <v>227</v>
      </c>
      <c r="B114" s="32" t="s">
        <v>240</v>
      </c>
      <c r="C114" s="159" t="s">
        <v>228</v>
      </c>
      <c r="D114" s="159"/>
      <c r="E114" s="26" t="s">
        <v>229</v>
      </c>
      <c r="F114" s="26"/>
      <c r="G114" s="140">
        <f>G115</f>
        <v>52560</v>
      </c>
      <c r="H114" s="28"/>
    </row>
    <row r="115" spans="1:7" ht="31.5">
      <c r="A115" s="5" t="s">
        <v>230</v>
      </c>
      <c r="B115" s="32" t="s">
        <v>240</v>
      </c>
      <c r="C115" s="159" t="s">
        <v>228</v>
      </c>
      <c r="D115" s="159"/>
      <c r="E115" s="26" t="s">
        <v>231</v>
      </c>
      <c r="F115" s="26"/>
      <c r="G115" s="140">
        <f>G116</f>
        <v>52560</v>
      </c>
    </row>
    <row r="116" spans="1:7" ht="18.75">
      <c r="A116" s="5" t="s">
        <v>232</v>
      </c>
      <c r="B116" s="32" t="s">
        <v>240</v>
      </c>
      <c r="C116" s="159" t="s">
        <v>228</v>
      </c>
      <c r="D116" s="159"/>
      <c r="E116" s="26" t="s">
        <v>231</v>
      </c>
      <c r="F116" s="26" t="s">
        <v>233</v>
      </c>
      <c r="G116" s="140">
        <f>G117</f>
        <v>52560</v>
      </c>
    </row>
    <row r="117" spans="1:7" ht="18.75">
      <c r="A117" s="5" t="s">
        <v>213</v>
      </c>
      <c r="B117" s="32" t="s">
        <v>240</v>
      </c>
      <c r="C117" s="159" t="s">
        <v>228</v>
      </c>
      <c r="D117" s="159"/>
      <c r="E117" s="26" t="s">
        <v>231</v>
      </c>
      <c r="F117" s="26" t="s">
        <v>234</v>
      </c>
      <c r="G117" s="140">
        <f>(492120+12000+15000+37560)-492120-12000</f>
        <v>52560</v>
      </c>
    </row>
    <row r="118" spans="1:7" ht="58.5">
      <c r="A118" s="133" t="s">
        <v>245</v>
      </c>
      <c r="B118" s="49"/>
      <c r="C118" s="164"/>
      <c r="D118" s="165"/>
      <c r="E118" s="127"/>
      <c r="F118" s="127"/>
      <c r="G118" s="139">
        <f>G119+G139</f>
        <v>3575394.24</v>
      </c>
    </row>
    <row r="119" spans="1:7" ht="18.75">
      <c r="A119" s="12" t="s">
        <v>92</v>
      </c>
      <c r="B119" s="32" t="s">
        <v>241</v>
      </c>
      <c r="C119" s="158" t="s">
        <v>93</v>
      </c>
      <c r="D119" s="158"/>
      <c r="E119" s="26" t="s">
        <v>5</v>
      </c>
      <c r="F119" s="33"/>
      <c r="G119" s="137">
        <f>G120</f>
        <v>3223828.24</v>
      </c>
    </row>
    <row r="120" spans="1:7" ht="18.75">
      <c r="A120" s="12" t="s">
        <v>94</v>
      </c>
      <c r="B120" s="32" t="s">
        <v>241</v>
      </c>
      <c r="C120" s="158" t="s">
        <v>95</v>
      </c>
      <c r="D120" s="158"/>
      <c r="E120" s="26" t="s">
        <v>96</v>
      </c>
      <c r="F120" s="33"/>
      <c r="G120" s="137">
        <f>G121</f>
        <v>3223828.24</v>
      </c>
    </row>
    <row r="121" spans="1:14" ht="21" customHeight="1">
      <c r="A121" s="12" t="s">
        <v>362</v>
      </c>
      <c r="B121" s="32" t="s">
        <v>241</v>
      </c>
      <c r="C121" s="158" t="s">
        <v>95</v>
      </c>
      <c r="D121" s="158"/>
      <c r="E121" s="26" t="s">
        <v>97</v>
      </c>
      <c r="F121" s="33"/>
      <c r="G121" s="137">
        <f>G122+G128+G131+G137</f>
        <v>3223828.24</v>
      </c>
      <c r="N121" s="7"/>
    </row>
    <row r="122" spans="1:7" ht="18.75" customHeight="1">
      <c r="A122" s="12" t="s">
        <v>98</v>
      </c>
      <c r="B122" s="32" t="s">
        <v>241</v>
      </c>
      <c r="C122" s="158" t="s">
        <v>95</v>
      </c>
      <c r="D122" s="158"/>
      <c r="E122" s="26" t="s">
        <v>99</v>
      </c>
      <c r="F122" s="33"/>
      <c r="G122" s="137">
        <f>G123</f>
        <v>1999690.04</v>
      </c>
    </row>
    <row r="123" spans="1:7" ht="18.75" customHeight="1">
      <c r="A123" s="12" t="s">
        <v>10</v>
      </c>
      <c r="B123" s="32" t="s">
        <v>241</v>
      </c>
      <c r="C123" s="158" t="s">
        <v>95</v>
      </c>
      <c r="D123" s="158"/>
      <c r="E123" s="26" t="s">
        <v>99</v>
      </c>
      <c r="F123" s="33" t="s">
        <v>11</v>
      </c>
      <c r="G123" s="137">
        <f>G124</f>
        <v>1999690.04</v>
      </c>
    </row>
    <row r="124" spans="1:7" ht="31.5" customHeight="1">
      <c r="A124" s="12" t="s">
        <v>100</v>
      </c>
      <c r="B124" s="32" t="s">
        <v>241</v>
      </c>
      <c r="C124" s="158" t="s">
        <v>95</v>
      </c>
      <c r="D124" s="158"/>
      <c r="E124" s="26" t="s">
        <v>99</v>
      </c>
      <c r="F124" s="33" t="s">
        <v>101</v>
      </c>
      <c r="G124" s="137">
        <f>G125+G126</f>
        <v>1999690.04</v>
      </c>
    </row>
    <row r="125" spans="1:9" ht="31.5" customHeight="1">
      <c r="A125" s="12" t="s">
        <v>102</v>
      </c>
      <c r="B125" s="32" t="s">
        <v>241</v>
      </c>
      <c r="C125" s="158" t="s">
        <v>95</v>
      </c>
      <c r="D125" s="158"/>
      <c r="E125" s="26" t="s">
        <v>99</v>
      </c>
      <c r="F125" s="33" t="s">
        <v>103</v>
      </c>
      <c r="G125" s="137">
        <f>37976.7*5*12/12*8-515361+333780+155479.67</f>
        <v>1492966.67</v>
      </c>
      <c r="I125" s="8"/>
    </row>
    <row r="126" spans="1:8" s="30" customFormat="1" ht="63">
      <c r="A126" s="12" t="s">
        <v>16</v>
      </c>
      <c r="B126" s="32" t="s">
        <v>241</v>
      </c>
      <c r="C126" s="158" t="s">
        <v>95</v>
      </c>
      <c r="D126" s="158"/>
      <c r="E126" s="26" t="s">
        <v>99</v>
      </c>
      <c r="F126" s="33" t="s">
        <v>104</v>
      </c>
      <c r="G126" s="137">
        <f>469818.47+36904.9</f>
        <v>506723.37</v>
      </c>
      <c r="H126" s="29"/>
    </row>
    <row r="127" spans="1:8" ht="31.5">
      <c r="A127" s="5" t="s">
        <v>25</v>
      </c>
      <c r="B127" s="32" t="s">
        <v>241</v>
      </c>
      <c r="C127" s="158" t="s">
        <v>95</v>
      </c>
      <c r="D127" s="158"/>
      <c r="E127" s="26"/>
      <c r="F127" s="33" t="s">
        <v>26</v>
      </c>
      <c r="G127" s="137">
        <f>G128+G131</f>
        <v>1220638.2</v>
      </c>
      <c r="H127" s="28"/>
    </row>
    <row r="128" spans="1:8" ht="31.5">
      <c r="A128" s="5" t="s">
        <v>25</v>
      </c>
      <c r="B128" s="32" t="s">
        <v>241</v>
      </c>
      <c r="C128" s="158" t="s">
        <v>95</v>
      </c>
      <c r="D128" s="158"/>
      <c r="E128" s="26" t="s">
        <v>99</v>
      </c>
      <c r="F128" s="33" t="s">
        <v>26</v>
      </c>
      <c r="G128" s="137">
        <f>G129</f>
        <v>768638.2000000001</v>
      </c>
      <c r="H128" s="28"/>
    </row>
    <row r="129" spans="1:8" ht="31.5">
      <c r="A129" s="5" t="s">
        <v>27</v>
      </c>
      <c r="B129" s="32" t="s">
        <v>241</v>
      </c>
      <c r="C129" s="158" t="s">
        <v>95</v>
      </c>
      <c r="D129" s="158"/>
      <c r="E129" s="26" t="s">
        <v>99</v>
      </c>
      <c r="F129" s="33" t="s">
        <v>28</v>
      </c>
      <c r="G129" s="137">
        <f>G130</f>
        <v>768638.2000000001</v>
      </c>
      <c r="H129" s="28"/>
    </row>
    <row r="130" spans="1:8" ht="31.5">
      <c r="A130" s="5" t="s">
        <v>31</v>
      </c>
      <c r="B130" s="32" t="s">
        <v>241</v>
      </c>
      <c r="C130" s="158" t="s">
        <v>95</v>
      </c>
      <c r="D130" s="158"/>
      <c r="E130" s="26" t="s">
        <v>99</v>
      </c>
      <c r="F130" s="33" t="s">
        <v>32</v>
      </c>
      <c r="G130" s="137">
        <f>737199.53+31438.67</f>
        <v>768638.2000000001</v>
      </c>
      <c r="H130" s="28"/>
    </row>
    <row r="131" spans="1:11" ht="18.75">
      <c r="A131" s="5" t="s">
        <v>326</v>
      </c>
      <c r="B131" s="32" t="s">
        <v>241</v>
      </c>
      <c r="C131" s="162" t="s">
        <v>95</v>
      </c>
      <c r="D131" s="163"/>
      <c r="E131" s="26" t="s">
        <v>327</v>
      </c>
      <c r="F131" s="33" t="s">
        <v>26</v>
      </c>
      <c r="G131" s="137">
        <f>G132+G136</f>
        <v>451999.99999999994</v>
      </c>
      <c r="I131" s="8"/>
      <c r="K131" s="109"/>
    </row>
    <row r="132" spans="1:11" ht="31.5">
      <c r="A132" s="5" t="s">
        <v>25</v>
      </c>
      <c r="B132" s="32" t="s">
        <v>241</v>
      </c>
      <c r="C132" s="158" t="s">
        <v>95</v>
      </c>
      <c r="D132" s="158"/>
      <c r="E132" s="26" t="s">
        <v>327</v>
      </c>
      <c r="F132" s="33" t="s">
        <v>32</v>
      </c>
      <c r="G132" s="137">
        <f>G133</f>
        <v>447422.77999999997</v>
      </c>
      <c r="I132" s="8"/>
      <c r="K132" s="109"/>
    </row>
    <row r="133" spans="1:9" ht="31.5">
      <c r="A133" s="5" t="s">
        <v>363</v>
      </c>
      <c r="B133" s="32" t="s">
        <v>241</v>
      </c>
      <c r="C133" s="158" t="s">
        <v>95</v>
      </c>
      <c r="D133" s="158"/>
      <c r="E133" s="26" t="s">
        <v>327</v>
      </c>
      <c r="F133" s="33" t="s">
        <v>32</v>
      </c>
      <c r="G133" s="137">
        <f>G135+G134</f>
        <v>447422.77999999997</v>
      </c>
      <c r="I133" s="8"/>
    </row>
    <row r="134" spans="1:11" ht="94.5">
      <c r="A134" s="5" t="s">
        <v>334</v>
      </c>
      <c r="B134" s="32" t="s">
        <v>241</v>
      </c>
      <c r="C134" s="158" t="s">
        <v>95</v>
      </c>
      <c r="D134" s="158"/>
      <c r="E134" s="26" t="s">
        <v>327</v>
      </c>
      <c r="F134" s="33" t="s">
        <v>32</v>
      </c>
      <c r="G134" s="137">
        <v>395949.36</v>
      </c>
      <c r="I134" s="8"/>
      <c r="K134" s="109"/>
    </row>
    <row r="135" spans="1:9" ht="141.75">
      <c r="A135" s="5" t="s">
        <v>335</v>
      </c>
      <c r="B135" s="32" t="s">
        <v>241</v>
      </c>
      <c r="C135" s="158" t="s">
        <v>95</v>
      </c>
      <c r="D135" s="158"/>
      <c r="E135" s="26" t="s">
        <v>327</v>
      </c>
      <c r="F135" s="33" t="s">
        <v>32</v>
      </c>
      <c r="G135" s="137">
        <v>51473.42</v>
      </c>
      <c r="I135" s="8"/>
    </row>
    <row r="136" spans="1:13" ht="63">
      <c r="A136" s="5" t="s">
        <v>328</v>
      </c>
      <c r="B136" s="32" t="s">
        <v>241</v>
      </c>
      <c r="C136" s="158" t="s">
        <v>95</v>
      </c>
      <c r="D136" s="158"/>
      <c r="E136" s="26" t="s">
        <v>327</v>
      </c>
      <c r="F136" s="33" t="s">
        <v>32</v>
      </c>
      <c r="G136" s="137">
        <f>4050.64+526.58</f>
        <v>4577.22</v>
      </c>
      <c r="I136" s="8"/>
      <c r="J136" s="109"/>
      <c r="L136">
        <f>37976.7</f>
        <v>37976.7</v>
      </c>
      <c r="M136" s="109">
        <f>G139/L136/5</f>
        <v>1.8514826196062324</v>
      </c>
    </row>
    <row r="137" spans="1:12" ht="18.75">
      <c r="A137" s="5" t="s">
        <v>35</v>
      </c>
      <c r="B137" s="32" t="s">
        <v>241</v>
      </c>
      <c r="C137" s="158" t="s">
        <v>95</v>
      </c>
      <c r="D137" s="158"/>
      <c r="E137" s="26" t="s">
        <v>99</v>
      </c>
      <c r="F137" s="33" t="s">
        <v>36</v>
      </c>
      <c r="G137" s="137">
        <f>G138</f>
        <v>3500</v>
      </c>
      <c r="I137" s="8"/>
      <c r="J137" s="109">
        <f>J138+J139</f>
        <v>1191654.857142857</v>
      </c>
      <c r="K137" s="109"/>
      <c r="L137" s="129">
        <f>1977827-671000</f>
        <v>1306827</v>
      </c>
    </row>
    <row r="138" spans="1:15" ht="18.75">
      <c r="A138" s="5" t="s">
        <v>360</v>
      </c>
      <c r="B138" s="32" t="s">
        <v>241</v>
      </c>
      <c r="C138" s="158" t="s">
        <v>95</v>
      </c>
      <c r="D138" s="158"/>
      <c r="E138" s="26" t="s">
        <v>99</v>
      </c>
      <c r="F138" s="33" t="s">
        <v>242</v>
      </c>
      <c r="G138" s="140">
        <v>3500</v>
      </c>
      <c r="I138" s="8"/>
      <c r="J138" s="109">
        <f>G139/7*12</f>
        <v>602684.5714285714</v>
      </c>
      <c r="K138" s="109"/>
      <c r="L138" s="129">
        <f>L137/1.302</f>
        <v>1003707.3732718894</v>
      </c>
      <c r="M138" s="129">
        <f>L138+L139</f>
        <v>1306827</v>
      </c>
      <c r="O138" s="129">
        <f>G139-L138</f>
        <v>-652141.3732718894</v>
      </c>
    </row>
    <row r="139" spans="1:18" ht="50.25">
      <c r="A139" s="125" t="s">
        <v>364</v>
      </c>
      <c r="B139" s="126" t="s">
        <v>241</v>
      </c>
      <c r="C139" s="161" t="s">
        <v>95</v>
      </c>
      <c r="D139" s="161"/>
      <c r="E139" s="127" t="s">
        <v>246</v>
      </c>
      <c r="F139" s="42"/>
      <c r="G139" s="139">
        <f>G140+G144</f>
        <v>351566</v>
      </c>
      <c r="I139" s="124"/>
      <c r="J139" s="109">
        <f>G140/7*12</f>
        <v>588970.2857142857</v>
      </c>
      <c r="L139" s="129">
        <f>L138*30.2/100</f>
        <v>303119.6267281106</v>
      </c>
      <c r="M139" s="109"/>
      <c r="O139" s="129">
        <f>G140-L139</f>
        <v>40446.3732718894</v>
      </c>
      <c r="R139" s="109"/>
    </row>
    <row r="140" spans="1:11" ht="78.75">
      <c r="A140" s="12" t="s">
        <v>10</v>
      </c>
      <c r="B140" s="32" t="s">
        <v>241</v>
      </c>
      <c r="C140" s="158" t="s">
        <v>95</v>
      </c>
      <c r="D140" s="158"/>
      <c r="E140" s="26" t="s">
        <v>246</v>
      </c>
      <c r="F140" s="33" t="s">
        <v>11</v>
      </c>
      <c r="G140" s="137">
        <f>G141</f>
        <v>343566</v>
      </c>
      <c r="I140" s="8"/>
      <c r="K140" s="109"/>
    </row>
    <row r="141" spans="1:9" ht="31.5">
      <c r="A141" s="12" t="s">
        <v>100</v>
      </c>
      <c r="B141" s="32" t="s">
        <v>241</v>
      </c>
      <c r="C141" s="158" t="s">
        <v>95</v>
      </c>
      <c r="D141" s="158"/>
      <c r="E141" s="26" t="s">
        <v>246</v>
      </c>
      <c r="F141" s="33" t="s">
        <v>101</v>
      </c>
      <c r="G141" s="137">
        <f>G142+G143</f>
        <v>343566</v>
      </c>
      <c r="I141" s="8"/>
    </row>
    <row r="142" spans="1:9" ht="18.75">
      <c r="A142" s="12" t="s">
        <v>102</v>
      </c>
      <c r="B142" s="32" t="s">
        <v>241</v>
      </c>
      <c r="C142" s="158" t="s">
        <v>95</v>
      </c>
      <c r="D142" s="158"/>
      <c r="E142" s="26" t="s">
        <v>246</v>
      </c>
      <c r="F142" s="33" t="s">
        <v>103</v>
      </c>
      <c r="G142" s="137">
        <f>239814-2432.32</f>
        <v>237381.68</v>
      </c>
      <c r="I142" s="8"/>
    </row>
    <row r="143" spans="1:12" ht="63">
      <c r="A143" s="12" t="s">
        <v>16</v>
      </c>
      <c r="B143" s="32" t="s">
        <v>241</v>
      </c>
      <c r="C143" s="158" t="s">
        <v>95</v>
      </c>
      <c r="D143" s="158"/>
      <c r="E143" s="26" t="s">
        <v>246</v>
      </c>
      <c r="F143" s="33" t="s">
        <v>104</v>
      </c>
      <c r="G143" s="137">
        <f>91752+14432.32</f>
        <v>106184.32</v>
      </c>
      <c r="I143" s="8"/>
      <c r="L143" s="128">
        <f>223655.28*3</f>
        <v>670965.84</v>
      </c>
    </row>
    <row r="144" spans="1:11" ht="24.75" customHeight="1">
      <c r="A144" s="12" t="s">
        <v>105</v>
      </c>
      <c r="B144" s="32" t="s">
        <v>241</v>
      </c>
      <c r="C144" s="158" t="s">
        <v>95</v>
      </c>
      <c r="D144" s="158"/>
      <c r="E144" s="26" t="s">
        <v>106</v>
      </c>
      <c r="F144" s="33"/>
      <c r="G144" s="137">
        <f>G145</f>
        <v>8000</v>
      </c>
      <c r="I144" s="8"/>
      <c r="K144" s="109"/>
    </row>
    <row r="145" spans="1:9" ht="31.5">
      <c r="A145" s="5" t="s">
        <v>25</v>
      </c>
      <c r="B145" s="32" t="s">
        <v>241</v>
      </c>
      <c r="C145" s="158" t="s">
        <v>95</v>
      </c>
      <c r="D145" s="158"/>
      <c r="E145" s="26" t="s">
        <v>106</v>
      </c>
      <c r="F145" s="33" t="s">
        <v>26</v>
      </c>
      <c r="G145" s="137">
        <f>G146</f>
        <v>8000</v>
      </c>
      <c r="I145" s="8"/>
    </row>
    <row r="146" spans="1:11" ht="31.5">
      <c r="A146" s="5" t="s">
        <v>27</v>
      </c>
      <c r="B146" s="32" t="s">
        <v>241</v>
      </c>
      <c r="C146" s="158" t="s">
        <v>95</v>
      </c>
      <c r="D146" s="158"/>
      <c r="E146" s="26" t="s">
        <v>106</v>
      </c>
      <c r="F146" s="33" t="s">
        <v>28</v>
      </c>
      <c r="G146" s="137">
        <f>G147</f>
        <v>8000</v>
      </c>
      <c r="I146" s="8"/>
      <c r="K146" s="109"/>
    </row>
    <row r="147" spans="1:9" ht="31.5">
      <c r="A147" s="5" t="s">
        <v>31</v>
      </c>
      <c r="B147" s="32" t="s">
        <v>241</v>
      </c>
      <c r="C147" s="158" t="s">
        <v>95</v>
      </c>
      <c r="D147" s="158"/>
      <c r="E147" s="26" t="s">
        <v>106</v>
      </c>
      <c r="F147" s="33" t="s">
        <v>32</v>
      </c>
      <c r="G147" s="140">
        <v>8000</v>
      </c>
      <c r="I147" s="8"/>
    </row>
    <row r="148" spans="1:11" ht="18.75">
      <c r="A148" s="13" t="s">
        <v>107</v>
      </c>
      <c r="B148" s="34"/>
      <c r="C148" s="159"/>
      <c r="D148" s="159"/>
      <c r="E148" s="26"/>
      <c r="F148" s="26"/>
      <c r="G148" s="137">
        <f>G7+G118</f>
        <v>12500111.67</v>
      </c>
      <c r="I148" s="8"/>
      <c r="K148" s="109"/>
    </row>
    <row r="149" spans="1:7" ht="15.75">
      <c r="A149" s="40"/>
      <c r="B149" s="38"/>
      <c r="C149" s="35"/>
      <c r="D149" s="35"/>
      <c r="E149" s="35"/>
      <c r="F149" s="35"/>
      <c r="G149" s="39"/>
    </row>
    <row r="150" ht="12.75">
      <c r="A150" s="118"/>
    </row>
    <row r="151" spans="1:7" ht="15.75">
      <c r="A151" s="40"/>
      <c r="B151" s="38"/>
      <c r="C151" s="35"/>
      <c r="D151" s="35"/>
      <c r="E151" s="35"/>
      <c r="F151" s="35"/>
      <c r="G151" s="39"/>
    </row>
    <row r="152" spans="1:7" ht="15.75">
      <c r="A152" s="15"/>
      <c r="B152" s="36"/>
      <c r="C152" s="36"/>
      <c r="D152" s="36"/>
      <c r="E152" s="36"/>
      <c r="F152" s="36"/>
      <c r="G152" s="37"/>
    </row>
    <row r="153" spans="1:7" ht="15.75">
      <c r="A153" s="15"/>
      <c r="B153" s="36"/>
      <c r="C153" s="36"/>
      <c r="D153" s="36"/>
      <c r="E153" s="36"/>
      <c r="F153" s="36"/>
      <c r="G153" s="37"/>
    </row>
    <row r="154" spans="1:7" ht="15.75">
      <c r="A154" s="15"/>
      <c r="B154" s="36"/>
      <c r="C154" s="36"/>
      <c r="D154" s="36"/>
      <c r="E154" s="36"/>
      <c r="F154" s="36"/>
      <c r="G154" s="37"/>
    </row>
    <row r="155" spans="1:7" ht="15.75">
      <c r="A155" s="15"/>
      <c r="B155" s="36"/>
      <c r="C155" s="36"/>
      <c r="D155" s="36"/>
      <c r="E155" s="36"/>
      <c r="F155" s="36"/>
      <c r="G155" s="37"/>
    </row>
    <row r="156" spans="1:7" ht="15.75">
      <c r="A156" s="15"/>
      <c r="B156" s="36"/>
      <c r="C156" s="36"/>
      <c r="D156" s="36"/>
      <c r="E156" s="36"/>
      <c r="F156" s="36"/>
      <c r="G156" s="37"/>
    </row>
    <row r="157" spans="1:7" ht="15.75">
      <c r="A157" s="15"/>
      <c r="B157" s="36"/>
      <c r="C157" s="36"/>
      <c r="D157" s="36"/>
      <c r="E157" s="36"/>
      <c r="F157" s="36"/>
      <c r="G157" s="37"/>
    </row>
    <row r="158" spans="1:7" ht="15.75">
      <c r="A158" s="15"/>
      <c r="B158" s="36"/>
      <c r="C158" s="36"/>
      <c r="D158" s="36"/>
      <c r="E158" s="36"/>
      <c r="F158" s="36"/>
      <c r="G158" s="37"/>
    </row>
    <row r="159" spans="1:7" ht="15.75">
      <c r="A159" s="15"/>
      <c r="B159" s="36"/>
      <c r="C159" s="36"/>
      <c r="D159" s="36"/>
      <c r="E159" s="36"/>
      <c r="F159" s="36"/>
      <c r="G159" s="37"/>
    </row>
    <row r="160" spans="1:7" ht="15.75">
      <c r="A160" s="15"/>
      <c r="B160" s="36"/>
      <c r="C160" s="36"/>
      <c r="D160" s="36"/>
      <c r="E160" s="36"/>
      <c r="F160" s="36"/>
      <c r="G160" s="37"/>
    </row>
    <row r="161" spans="1:7" ht="15.75">
      <c r="A161" s="15"/>
      <c r="B161" s="36"/>
      <c r="C161" s="36"/>
      <c r="D161" s="36"/>
      <c r="E161" s="36"/>
      <c r="F161" s="36"/>
      <c r="G161" s="37"/>
    </row>
    <row r="162" spans="1:7" ht="15.75">
      <c r="A162" s="15"/>
      <c r="B162" s="36"/>
      <c r="C162" s="36"/>
      <c r="D162" s="36"/>
      <c r="E162" s="36"/>
      <c r="F162" s="36"/>
      <c r="G162" s="37"/>
    </row>
    <row r="163" spans="1:7" ht="15.75">
      <c r="A163" s="15"/>
      <c r="B163" s="36"/>
      <c r="C163" s="36"/>
      <c r="D163" s="36"/>
      <c r="E163" s="36"/>
      <c r="F163" s="36"/>
      <c r="G163" s="37"/>
    </row>
    <row r="164" spans="1:7" ht="15.75">
      <c r="A164" s="15"/>
      <c r="B164" s="36"/>
      <c r="C164" s="36"/>
      <c r="D164" s="36"/>
      <c r="E164" s="36"/>
      <c r="F164" s="36"/>
      <c r="G164" s="37"/>
    </row>
    <row r="165" spans="1:7" ht="15.75">
      <c r="A165" s="15"/>
      <c r="B165" s="36"/>
      <c r="C165" s="36"/>
      <c r="D165" s="36"/>
      <c r="E165" s="36"/>
      <c r="F165" s="36"/>
      <c r="G165" s="37"/>
    </row>
    <row r="166" spans="1:7" ht="15.75">
      <c r="A166" s="15"/>
      <c r="B166" s="36"/>
      <c r="C166" s="36"/>
      <c r="D166" s="36"/>
      <c r="E166" s="36"/>
      <c r="F166" s="36"/>
      <c r="G166" s="37"/>
    </row>
    <row r="167" spans="1:7" ht="15.75">
      <c r="A167" s="15"/>
      <c r="B167" s="36"/>
      <c r="C167" s="36"/>
      <c r="D167" s="36"/>
      <c r="E167" s="36"/>
      <c r="F167" s="36"/>
      <c r="G167" s="37"/>
    </row>
    <row r="168" spans="1:7" ht="15.75">
      <c r="A168" s="15"/>
      <c r="B168" s="36"/>
      <c r="C168" s="36"/>
      <c r="D168" s="36"/>
      <c r="E168" s="36"/>
      <c r="F168" s="36"/>
      <c r="G168" s="37"/>
    </row>
    <row r="169" spans="1:7" ht="15.75">
      <c r="A169" s="15"/>
      <c r="B169" s="36"/>
      <c r="C169" s="36"/>
      <c r="D169" s="36"/>
      <c r="E169" s="36"/>
      <c r="F169" s="36"/>
      <c r="G169" s="37"/>
    </row>
    <row r="170" spans="1:7" ht="15.75">
      <c r="A170" s="15"/>
      <c r="B170" s="36"/>
      <c r="C170" s="36"/>
      <c r="D170" s="36"/>
      <c r="E170" s="36"/>
      <c r="F170" s="36"/>
      <c r="G170" s="37"/>
    </row>
    <row r="171" spans="1:7" ht="15.75">
      <c r="A171" s="15"/>
      <c r="B171" s="36"/>
      <c r="C171" s="36"/>
      <c r="D171" s="36"/>
      <c r="E171" s="36"/>
      <c r="F171" s="36"/>
      <c r="G171" s="37"/>
    </row>
    <row r="172" spans="1:7" ht="15.75">
      <c r="A172" s="15"/>
      <c r="B172" s="36"/>
      <c r="C172" s="36"/>
      <c r="D172" s="36"/>
      <c r="E172" s="36"/>
      <c r="F172" s="36"/>
      <c r="G172" s="37"/>
    </row>
    <row r="173" spans="1:7" ht="15.75">
      <c r="A173" s="15"/>
      <c r="B173" s="36"/>
      <c r="C173" s="36"/>
      <c r="D173" s="36"/>
      <c r="E173" s="36"/>
      <c r="F173" s="36"/>
      <c r="G173" s="37"/>
    </row>
    <row r="174" spans="1:7" ht="15.75">
      <c r="A174" s="15"/>
      <c r="B174" s="36"/>
      <c r="C174" s="36"/>
      <c r="D174" s="36"/>
      <c r="E174" s="36"/>
      <c r="F174" s="36"/>
      <c r="G174" s="37"/>
    </row>
    <row r="175" spans="1:7" ht="15.75">
      <c r="A175" s="15"/>
      <c r="B175" s="36"/>
      <c r="C175" s="36"/>
      <c r="D175" s="36"/>
      <c r="E175" s="36"/>
      <c r="F175" s="36"/>
      <c r="G175" s="37"/>
    </row>
    <row r="176" spans="1:7" ht="15.75">
      <c r="A176" s="15"/>
      <c r="B176" s="36"/>
      <c r="C176" s="36"/>
      <c r="D176" s="36"/>
      <c r="E176" s="36"/>
      <c r="F176" s="36"/>
      <c r="G176" s="37"/>
    </row>
    <row r="177" spans="1:7" ht="15.75">
      <c r="A177" s="15"/>
      <c r="B177" s="36"/>
      <c r="C177" s="36"/>
      <c r="D177" s="36"/>
      <c r="E177" s="36"/>
      <c r="F177" s="36"/>
      <c r="G177" s="37"/>
    </row>
  </sheetData>
  <sheetProtection/>
  <mergeCells count="145">
    <mergeCell ref="C51:D51"/>
    <mergeCell ref="C148:D148"/>
    <mergeCell ref="C101:D101"/>
    <mergeCell ref="C105:D105"/>
    <mergeCell ref="C110:D110"/>
    <mergeCell ref="C113:D113"/>
    <mergeCell ref="C111:D111"/>
    <mergeCell ref="C109:D109"/>
    <mergeCell ref="C59:D59"/>
    <mergeCell ref="C80:D80"/>
    <mergeCell ref="E2:G2"/>
    <mergeCell ref="A3:G3"/>
    <mergeCell ref="G5:G6"/>
    <mergeCell ref="B5:F5"/>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7:D37"/>
    <mergeCell ref="C38:D38"/>
    <mergeCell ref="C39:D39"/>
    <mergeCell ref="C40:D40"/>
    <mergeCell ref="C34:D34"/>
    <mergeCell ref="C35:D35"/>
    <mergeCell ref="C36:D36"/>
    <mergeCell ref="C41:D41"/>
    <mergeCell ref="C42:D42"/>
    <mergeCell ref="C43:D43"/>
    <mergeCell ref="C44:D44"/>
    <mergeCell ref="C45:D45"/>
    <mergeCell ref="C46:D46"/>
    <mergeCell ref="C53:D53"/>
    <mergeCell ref="C54:D54"/>
    <mergeCell ref="C55:D55"/>
    <mergeCell ref="C56:D56"/>
    <mergeCell ref="C57:D57"/>
    <mergeCell ref="C58:D58"/>
    <mergeCell ref="C70:D70"/>
    <mergeCell ref="C65:D65"/>
    <mergeCell ref="C84:D84"/>
    <mergeCell ref="C60:D60"/>
    <mergeCell ref="C61:D61"/>
    <mergeCell ref="C63:D63"/>
    <mergeCell ref="C64:D64"/>
    <mergeCell ref="C71:D71"/>
    <mergeCell ref="C72:D72"/>
    <mergeCell ref="C66:D66"/>
    <mergeCell ref="C62:D62"/>
    <mergeCell ref="C67:D67"/>
    <mergeCell ref="C68:D68"/>
    <mergeCell ref="C69:D69"/>
    <mergeCell ref="C73:D73"/>
    <mergeCell ref="C85:D85"/>
    <mergeCell ref="C74:D74"/>
    <mergeCell ref="C79:D79"/>
    <mergeCell ref="C75:D75"/>
    <mergeCell ref="C76:D76"/>
    <mergeCell ref="C77:D77"/>
    <mergeCell ref="C78:D78"/>
    <mergeCell ref="C81:D81"/>
    <mergeCell ref="C82:D82"/>
    <mergeCell ref="C83:D83"/>
    <mergeCell ref="C91:D91"/>
    <mergeCell ref="C92:D92"/>
    <mergeCell ref="C93:D93"/>
    <mergeCell ref="C86:D86"/>
    <mergeCell ref="C87:D87"/>
    <mergeCell ref="C88:D88"/>
    <mergeCell ref="C89:D89"/>
    <mergeCell ref="C90:D90"/>
    <mergeCell ref="C112:D112"/>
    <mergeCell ref="C116:D116"/>
    <mergeCell ref="C117:D117"/>
    <mergeCell ref="C97:D97"/>
    <mergeCell ref="C98:D98"/>
    <mergeCell ref="C99:D99"/>
    <mergeCell ref="C115:D115"/>
    <mergeCell ref="C114:D114"/>
    <mergeCell ref="C100:D100"/>
    <mergeCell ref="C118:D118"/>
    <mergeCell ref="C119:D119"/>
    <mergeCell ref="C94:D94"/>
    <mergeCell ref="C95:D95"/>
    <mergeCell ref="C106:D106"/>
    <mergeCell ref="C107:D107"/>
    <mergeCell ref="C108:D108"/>
    <mergeCell ref="C102:D102"/>
    <mergeCell ref="C103:D103"/>
    <mergeCell ref="C104:D104"/>
    <mergeCell ref="C130:D130"/>
    <mergeCell ref="C131:D131"/>
    <mergeCell ref="C120:D120"/>
    <mergeCell ref="C121:D121"/>
    <mergeCell ref="C122:D122"/>
    <mergeCell ref="C123:D123"/>
    <mergeCell ref="C124:D124"/>
    <mergeCell ref="C125:D125"/>
    <mergeCell ref="C143:D143"/>
    <mergeCell ref="C144:D144"/>
    <mergeCell ref="C142:D142"/>
    <mergeCell ref="C141:D141"/>
    <mergeCell ref="C135:D135"/>
    <mergeCell ref="C136:D136"/>
    <mergeCell ref="C137:D137"/>
    <mergeCell ref="C50:D50"/>
    <mergeCell ref="C52:D52"/>
    <mergeCell ref="C96:D96"/>
    <mergeCell ref="C138:D138"/>
    <mergeCell ref="C139:D139"/>
    <mergeCell ref="C140:D140"/>
    <mergeCell ref="C126:D126"/>
    <mergeCell ref="C127:D127"/>
    <mergeCell ref="C128:D128"/>
    <mergeCell ref="C129:D129"/>
    <mergeCell ref="E1:G1"/>
    <mergeCell ref="C146:D146"/>
    <mergeCell ref="C147:D147"/>
    <mergeCell ref="C145:D145"/>
    <mergeCell ref="C132:D132"/>
    <mergeCell ref="C133:D133"/>
    <mergeCell ref="C134:D134"/>
    <mergeCell ref="C47:D47"/>
    <mergeCell ref="C48:D48"/>
    <mergeCell ref="C49:D49"/>
  </mergeCells>
  <printOptions/>
  <pageMargins left="0.6692913385826772" right="0.1968503937007874" top="0.5905511811023623" bottom="0.3937007874015748" header="0.2362204724409449" footer="0.5118110236220472"/>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УОБАО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123</cp:lastModifiedBy>
  <cp:lastPrinted>2020-07-27T09:59:31Z</cp:lastPrinted>
  <dcterms:created xsi:type="dcterms:W3CDTF">2005-12-27T06:54:28Z</dcterms:created>
  <dcterms:modified xsi:type="dcterms:W3CDTF">2020-10-30T07:00:16Z</dcterms:modified>
  <cp:category/>
  <cp:version/>
  <cp:contentType/>
  <cp:contentStatus/>
</cp:coreProperties>
</file>