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0" windowWidth="11100" windowHeight="5670" tabRatio="888" activeTab="0"/>
  </bookViews>
  <sheets>
    <sheet name="пр№1 источ2021" sheetId="1" r:id="rId1"/>
    <sheet name="неправильно!!!!!" sheetId="2" state="hidden" r:id="rId2"/>
    <sheet name=" Расходы2021 прил 5" sheetId="3" r:id="rId3"/>
    <sheet name="Расходы 2022-2023 прил 6" sheetId="4" r:id="rId4"/>
    <sheet name="Доходы  прил 3" sheetId="5" r:id="rId5"/>
  </sheets>
  <definedNames>
    <definedName name="text" localSheetId="2">' Расходы2021 прил 5'!#REF!</definedName>
    <definedName name="_xlnm.Print_Area" localSheetId="2">' Расходы2021 прил 5'!$A$1:$G$175</definedName>
    <definedName name="_xlnm.Print_Area" localSheetId="1">'неправильно!!!!!'!$A$1:$D$34</definedName>
    <definedName name="_xlnm.Print_Area" localSheetId="0">'пр№1 источ2021'!$A$1:$C$33</definedName>
  </definedNames>
  <calcPr fullCalcOnLoad="1"/>
</workbook>
</file>

<file path=xl/sharedStrings.xml><?xml version="1.0" encoding="utf-8"?>
<sst xmlns="http://schemas.openxmlformats.org/spreadsheetml/2006/main" count="1712" uniqueCount="411">
  <si>
    <t>Наименование</t>
  </si>
  <si>
    <t>000 01 05 00 00 00 0000 500</t>
  </si>
  <si>
    <t>Сумма</t>
  </si>
  <si>
    <t>000 01 02 00 00 00 0000 000</t>
  </si>
  <si>
    <t>000 01 00 00 00 00 0000 000</t>
  </si>
  <si>
    <t>(руб.)</t>
  </si>
  <si>
    <t>ГРБС</t>
  </si>
  <si>
    <t>РзПз</t>
  </si>
  <si>
    <t>ЦСР</t>
  </si>
  <si>
    <t>ВР</t>
  </si>
  <si>
    <t>ОБЩЕГОСУДАРСТВЕННЫЕ ВОПРОСЫ</t>
  </si>
  <si>
    <t>0100</t>
  </si>
  <si>
    <t>Функционирование высшего должностного лица субъекта РФ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</si>
  <si>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</si>
  <si>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</si>
  <si>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91 0 00 00000</t>
  </si>
  <si>
    <t>Глава муниципального образования</t>
  </si>
  <si>
    <t>91 1 11 00000</t>
  </si>
  <si>
    <t>Расходы на выплаты по оплате труда работников ОМСУ</t>
  </si>
  <si>
    <t>91 1 11 90110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</si>
  <si>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</si>
  <si>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</si>
  <si>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(муниципальных)органов</t>
  </si>
  <si>
    <t>120</t>
  </si>
  <si>
    <t>Фонд оплаты труда государственных (муниципальных)органов</t>
  </si>
  <si>
    <t>121</t>
  </si>
  <si>
    <t>Взносы по обязательному социальному страхованию на выплаты по оплате труда работников и иные выплаты работникам учреждений</t>
  </si>
  <si>
    <t>129</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</si>
  <si>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</si>
  <si>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0104</t>
  </si>
  <si>
    <t>91 1 12 00000</t>
  </si>
  <si>
    <t>91 1 12 90110</t>
  </si>
  <si>
    <t>Фонд оплаты труда государственных (муниципальных) органов</t>
  </si>
  <si>
    <t>Расходы на обеспечение функций ОМСУ</t>
  </si>
  <si>
    <t>91 1 12 90120</t>
  </si>
  <si>
    <t>Закупка товаров, работ и услуг для муниципальных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</si>
  <si>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</si>
  <si>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</si>
  <si>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</si>
  <si>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</si>
  <si>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</si>
  <si>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государственных нужд</t>
  </si>
  <si>
    <t>244</t>
  </si>
  <si>
    <t>Иные бюджетные ассигнования</t>
  </si>
  <si>
    <t>800</t>
  </si>
  <si>
    <t>Уплата налогов, сборов и иных платежей</t>
  </si>
  <si>
    <t>850</t>
  </si>
  <si>
    <t>Уплата налога на имущество и земельного налога</t>
  </si>
  <si>
    <t>852</t>
  </si>
  <si>
    <t>Резервные фонды исполнительных органов государственной власти(местных  администраций)</t>
  </si>
  <si>
    <t>0111</t>
  </si>
  <si>
    <t>91 1 13 00000</t>
  </si>
  <si>
    <t>Обеспечение непредвиденных расходов за счет средств резервного фонда</t>
  </si>
  <si>
    <t>91 1 13 90130</t>
  </si>
  <si>
    <t>Резервные средства</t>
  </si>
  <si>
    <t>870</t>
  </si>
  <si>
    <t>Исполнение переданных государственных полномочий РФ и Иркутской области</t>
  </si>
  <si>
    <t>0000</t>
  </si>
  <si>
    <t>91 2 00 00000</t>
  </si>
  <si>
    <t>Определение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</si>
  <si>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0113</t>
  </si>
  <si>
    <t>91 2 06 73150</t>
  </si>
  <si>
    <t>Общеэкономические вопросы</t>
  </si>
  <si>
    <t>0401</t>
  </si>
  <si>
    <t>Осуществление отдельных областных государственных полномочий в сфере водоснабжения и водоотведения</t>
  </si>
  <si>
    <t>91 2 01 73110</t>
  </si>
  <si>
    <t>НАЦИОНАЛЬНАЯ ОБОРОНА</t>
  </si>
  <si>
    <t>0200</t>
  </si>
  <si>
    <t>Мобилизационная и вневойсковая подготовка</t>
  </si>
  <si>
    <t>0203</t>
  </si>
  <si>
    <t>Осуществление первичного воинского учета на территории, где отсутствуют военные комиссариаты</t>
  </si>
  <si>
    <t>91 2 02 51180</t>
  </si>
  <si>
    <t>МУНИЦИПАЛЬНЫЕ ПРОГРАММЫ</t>
  </si>
  <si>
    <t xml:space="preserve">НАЦИОНАЛЬНАЯ БЕЗОПАСНОСТЬ </t>
  </si>
  <si>
    <t>0300</t>
  </si>
  <si>
    <t>Правоохранительная деятельность</t>
  </si>
  <si>
    <t>0314</t>
  </si>
  <si>
    <t>79 5 00 00000</t>
  </si>
  <si>
    <t>Дорожное хозяйство (дорожные фонды)</t>
  </si>
  <si>
    <t>0409</t>
  </si>
  <si>
    <t>91 3 00 00000</t>
  </si>
  <si>
    <t>Поддержка дорожного хозяйства</t>
  </si>
  <si>
    <t>91 3 14 00000</t>
  </si>
  <si>
    <t>91 3 14 90150</t>
  </si>
  <si>
    <t>СОЦИАЛЬНАЯ ПОЛИТИКА</t>
  </si>
  <si>
    <t>1000</t>
  </si>
  <si>
    <t>91 1 00 00000</t>
  </si>
  <si>
    <t>Пенсионное обеспечение</t>
  </si>
  <si>
    <t>1001</t>
  </si>
  <si>
    <t>91 1 07 00000</t>
  </si>
  <si>
    <t>Доплаты к пенсии</t>
  </si>
  <si>
    <t>91 1 07 90220</t>
  </si>
  <si>
    <t>Социальное обеспечение и иные выплаты населению</t>
  </si>
  <si>
    <t>300</t>
  </si>
  <si>
    <t>Публичные нормативные социальные выплаты гражданам</t>
  </si>
  <si>
    <t>310</t>
  </si>
  <si>
    <t>Иные пенсии, социальные доплаты к пенсиям</t>
  </si>
  <si>
    <t>312</t>
  </si>
  <si>
    <t>ФИЗИЧЕСКАЯ КУЛЬТУРА И СПОРТ</t>
  </si>
  <si>
    <t>91 6 08 00000</t>
  </si>
  <si>
    <t>Проведение спортивных мероприятий</t>
  </si>
  <si>
    <t>91 6 08 90230</t>
  </si>
  <si>
    <t xml:space="preserve">КУЛЬТУРА, КИНЕМАТОГРАФИЯ </t>
  </si>
  <si>
    <t>0800</t>
  </si>
  <si>
    <t>Культура</t>
  </si>
  <si>
    <t>0801</t>
  </si>
  <si>
    <t>91 7 00 00000</t>
  </si>
  <si>
    <t>Обеспечение досуговой деятельности</t>
  </si>
  <si>
    <t>91 7 10 00000</t>
  </si>
  <si>
    <t>Расходы на выплаты по оплате труда персоналу казенных учреждений</t>
  </si>
  <si>
    <t>91 7 10 90310</t>
  </si>
  <si>
    <t>Расходы на выплаты персоналу казенных учреждений</t>
  </si>
  <si>
    <t>110</t>
  </si>
  <si>
    <t>Фонд оплаты труда учреждений</t>
  </si>
  <si>
    <t>111</t>
  </si>
  <si>
    <t>119</t>
  </si>
  <si>
    <t>Расходы на обеспечение функций казенных учреждений</t>
  </si>
  <si>
    <t>91 7 10 90320</t>
  </si>
  <si>
    <t>Расходы на выплаты по оплате труда персоналу казенных учреждений(библиотеки)</t>
  </si>
  <si>
    <t>0804</t>
  </si>
  <si>
    <t>ИТОГО</t>
  </si>
  <si>
    <t>Иные межбюджетные трансферты</t>
  </si>
  <si>
    <t xml:space="preserve">Сумма </t>
  </si>
  <si>
    <t>79 5 02 90160</t>
  </si>
  <si>
    <t>1102</t>
  </si>
  <si>
    <t>Прочие мероприятия по благоустройству городских округов и поселений</t>
  </si>
  <si>
    <t>Выполнение функций органами местного самоуправления</t>
  </si>
  <si>
    <t>0503</t>
  </si>
  <si>
    <t>Межбюджетные трансферты общего характера бюджетам субъектов РФ и муниципальных образований</t>
  </si>
  <si>
    <t>1400</t>
  </si>
  <si>
    <t>91 8 00 00000</t>
  </si>
  <si>
    <t>Прочие межбюджетные трансферты общего характера</t>
  </si>
  <si>
    <t>1403</t>
  </si>
  <si>
    <t>91 8 09 00000</t>
  </si>
  <si>
    <t>Межбюджетные трансферты из бюджетов поселений бюджету муниципального района</t>
  </si>
  <si>
    <t>91 8 09 90240</t>
  </si>
  <si>
    <t>Межбюджетные трансферты</t>
  </si>
  <si>
    <t>500</t>
  </si>
  <si>
    <t>540</t>
  </si>
  <si>
    <t>Расходы на выплаты по оплате труда тех.персоналу казенных учреждений</t>
  </si>
  <si>
    <t>О38</t>
  </si>
  <si>
    <t>О06</t>
  </si>
  <si>
    <t>Администрация МО "Корсукское"</t>
  </si>
  <si>
    <t>Уплата штрафов,пеней</t>
  </si>
  <si>
    <t>853</t>
  </si>
  <si>
    <t>Дорожный фонд МО "Корсукское"</t>
  </si>
  <si>
    <t>91 4 01 90180</t>
  </si>
  <si>
    <t>Муниципальное казенное учреждение "Культурно-информационный центр МО "Корсукское"</t>
  </si>
  <si>
    <t>91 7 11 90320</t>
  </si>
  <si>
    <t>91 7 13 90310</t>
  </si>
  <si>
    <t>Источники финансирования дефицита бюджета  муниципального образования</t>
  </si>
  <si>
    <t xml:space="preserve">                            руб.</t>
  </si>
  <si>
    <t xml:space="preserve">                            Наименование </t>
  </si>
  <si>
    <t xml:space="preserve">Код </t>
  </si>
  <si>
    <t>Источники финансирования дефицита бюджета - всего</t>
  </si>
  <si>
    <t xml:space="preserve">Кредиты кредитных от кредитных организаций в валюте Российской Федерации </t>
  </si>
  <si>
    <t xml:space="preserve">Получение кредитов от кредитных организаций в валюте Российской Федерации </t>
  </si>
  <si>
    <t xml:space="preserve">Кредиты кредитных  организаций в валюте Российской Федерации </t>
  </si>
  <si>
    <t xml:space="preserve">Бюджетные кредиты от других бюджетов бюджетной системы Российской Федерации </t>
  </si>
  <si>
    <t xml:space="preserve">Погашение бюджетных кредитов, полученных от других бюджетов бюджетной системы Российской Федерации в валюте </t>
  </si>
  <si>
    <t xml:space="preserve">Погашение бюджетами  муниципальных районов кредитов от других бюджетов бюджетной системы Российской Федерации в валюте </t>
  </si>
  <si>
    <t xml:space="preserve">Изменение остатков средств на счетах по учету средств бюджетов </t>
  </si>
  <si>
    <t xml:space="preserve">Увеличение остатков средств бюджетов </t>
  </si>
  <si>
    <t>Увеличение  прочих остатков  денежных средств бюджетов</t>
  </si>
  <si>
    <t>903 01 05 02 01 00 0000 510</t>
  </si>
  <si>
    <t>-430474828</t>
  </si>
  <si>
    <t xml:space="preserve">Уменьшение  остатков средств бюджетов </t>
  </si>
  <si>
    <t xml:space="preserve">Уменьшение  прочих остатков  денежных средств бюджета  поселения  </t>
  </si>
  <si>
    <t>Увеличение прочих остатков  средств бюджета  поселения</t>
  </si>
  <si>
    <t>Кредиты, полученные в валюте Российской Федерации от кредитных организаций бюджетов поселения</t>
  </si>
  <si>
    <t>Кредиты, полученные в валюте Российской Федерации от кредитных организаций бюджетов  поселения</t>
  </si>
  <si>
    <t xml:space="preserve">Сумма, руб. </t>
  </si>
  <si>
    <t>Сумма , руб.</t>
  </si>
  <si>
    <t>005 01 02 00 00 00 0000 000</t>
  </si>
  <si>
    <t>005 01 02 00 00 00 0000 700</t>
  </si>
  <si>
    <t>005 01 02 00 00 05 0000 710</t>
  </si>
  <si>
    <t>005 01 03 00 00 00 0000 000</t>
  </si>
  <si>
    <t>005 01 03 00 00 00 0000 800</t>
  </si>
  <si>
    <t>005 01 03 01 00 05 0000 810</t>
  </si>
  <si>
    <t>005 01 05 02 00 00 0000 500</t>
  </si>
  <si>
    <t>005 01 05 02 00 05 0000 500</t>
  </si>
  <si>
    <t>005 01 05 02 00 00 0000 600</t>
  </si>
  <si>
    <t>005 01 05 02 01 05 0000 610</t>
  </si>
  <si>
    <t>006501 02 00 00 05 0000 710</t>
  </si>
  <si>
    <t>Проведение выборов и референдумов</t>
  </si>
  <si>
    <t>Обеспечение проведения выборов и референдумов</t>
  </si>
  <si>
    <t>Проведение выборов в представительные органы муниципального образования</t>
  </si>
  <si>
    <t>0107</t>
  </si>
  <si>
    <t>91 1 14 90140</t>
  </si>
  <si>
    <t>Мероприятия в области строительства, архитектуры и градостроительства</t>
  </si>
  <si>
    <t>Закупка товаров, работ,услуг для муниципальных нужд</t>
  </si>
  <si>
    <t>Иные закупки товаров, работ и услуг для муниципальных нужд</t>
  </si>
  <si>
    <t>Прочая закупка товаров,работ,услуг для муниципальных нужд</t>
  </si>
  <si>
    <t>0412</t>
  </si>
  <si>
    <t>91 4 15 90160</t>
  </si>
  <si>
    <t>91 4 00 00000</t>
  </si>
  <si>
    <t>Приложение №2 к решению Думы  "О бюджете муниципального образования "Корсукское" на 2019 год и плановый период 2020 и 2021 годов"  от                    2018 года № _____</t>
  </si>
  <si>
    <t>2020 г.</t>
  </si>
  <si>
    <t>2021 г.</t>
  </si>
  <si>
    <t>-58 636</t>
  </si>
  <si>
    <t>-55 140</t>
  </si>
  <si>
    <t>Муниципальная программа "Профилактика безнадзорности и правонарушений несовершеннолетних на территории  МО "Корсукское" на 2018-2023гг."</t>
  </si>
  <si>
    <t>000 01 02 00 00 00 0000 700</t>
  </si>
  <si>
    <t>Кредиты, полученные в валюте Российской Федерации от кредитных организаций бюджетами Российской Федерации</t>
  </si>
  <si>
    <t>000 01 02 00 00 00 0000 710</t>
  </si>
  <si>
    <t>000 01 05 02 01 10 0000 510</t>
  </si>
  <si>
    <t>000 01 05 00 00 00 0000 600</t>
  </si>
  <si>
    <t>000 01 05 02 01 10 0000 610</t>
  </si>
  <si>
    <t xml:space="preserve">                                                                                  "Корсукское" на плановый период   2020 - 2021 годов </t>
  </si>
  <si>
    <t>Муниципальная целевая программа "Профилактика незаконного потребления наркотических средств на 2019-2022гг</t>
  </si>
  <si>
    <t>Народная инициатива</t>
  </si>
  <si>
    <t>91 7 10 S2370</t>
  </si>
  <si>
    <t>Прочая закупка товаров, работ и услуг для государственных нужд Мероприятия по реализации проектов народных инициатив: софинансирование</t>
  </si>
  <si>
    <t xml:space="preserve">Прочая закупка товаров, работ и услуг для государственных нужд Мероприятия по реализации проектов народных инициатив: "Приобретение огнетушителей 6шт, изготовление "Плана-эвакуации", Огнезащитная обработка одежды сцены, сценической коробки и крыши </t>
  </si>
  <si>
    <t>Прочая закупка товаров, работ и услуг для государственных нужд Мероприятия по реализации проектов народных инициатив: " Приобретение оборудования для отопительной системы в здании сельского дома культуры с. Корсук, ул. Трактовая, 7</t>
  </si>
  <si>
    <t>Прочая закупка товаров, работ и услуг для государственных нужд Мероприятия по реализации проектов народных инициатив: " Приобретение автомашины (библиобуса)</t>
  </si>
  <si>
    <t>Муниципальная целевая программа Организация и проведение оплачиваемых временных работ в МО "Корсукское" на 2020-2022 г.г.</t>
  </si>
  <si>
    <t>Муниципальная программа "Обеспечение пожарной безопасности в границах МО "Корсукское" на 2020-2022гг."</t>
  </si>
  <si>
    <t xml:space="preserve">Иные закупки товаров, работ и услуг для государственных нужд </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</si>
  <si>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МУНИЦИПАЛЬНОГО ОБРАЗОВАНИЯ "КОРСУКСКОЕ" НА 2021 ГОД</t>
  </si>
  <si>
    <t xml:space="preserve"> "Корсукское" на 2021 год </t>
  </si>
  <si>
    <t>0310</t>
  </si>
  <si>
    <t>Закупка энергетических ресурсов</t>
  </si>
  <si>
    <t>247</t>
  </si>
  <si>
    <t>000 01 05 02 01 10 0000 500</t>
  </si>
  <si>
    <t>Увеличение прочих остатков денежных  средств бюджетов  поселений</t>
  </si>
  <si>
    <t>Увеличение прочих остатков денежных  средств бюджетов  субъектов Российской Федерации</t>
  </si>
  <si>
    <t>Уменьшение  прочих остатков  средств бюджетов</t>
  </si>
  <si>
    <t xml:space="preserve">Увеличение прочих остатков  средств бюджетова </t>
  </si>
  <si>
    <t>Уменьшение  прочих остатков  денежных средств бюджетов  поселений</t>
  </si>
  <si>
    <t>Уменьшение  прочих остатков  денежных средств бюджетов  поселений Российской Федерации</t>
  </si>
  <si>
    <t>79 5 01 90160</t>
  </si>
  <si>
    <t>79 5 03 90160</t>
  </si>
  <si>
    <t>79 5 04 90160</t>
  </si>
  <si>
    <t>91 4 01 S2370</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</si>
  <si>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МУНИЦИПАЛЬНОГО ОБРАЗОВАНИЯ "КОРСУКСКОЕ" НА ПЛАНОВЫЙ ПЕРИОД 2022-2023 ГОДОВ</t>
  </si>
  <si>
    <t>Муниципальная целевая программа "Организация и проведение оплачиваемых временных работ в МО "Корсукское" на 2017-2019гг."</t>
  </si>
  <si>
    <t>79 5 01 00000</t>
  </si>
  <si>
    <t>Прочая закупка товаров,работ и услуг для муниципальных нужд</t>
  </si>
  <si>
    <t xml:space="preserve">Прочая закупка товаров,работ и услуг для муниципальных нужд (софинансирование) </t>
  </si>
  <si>
    <t>Обслуживание государственного и муниципального долга</t>
  </si>
  <si>
    <t>1300</t>
  </si>
  <si>
    <t>91 9 00 00000</t>
  </si>
  <si>
    <t>Обслуживание муниципального долга</t>
  </si>
  <si>
    <t>1301</t>
  </si>
  <si>
    <t>Условно-утвержденные расходы</t>
  </si>
  <si>
    <t>914 01 S2370</t>
  </si>
  <si>
    <t>91 7 11 90310</t>
  </si>
  <si>
    <t>91 9 01 90170</t>
  </si>
  <si>
    <t>Жилищно-коммунальное хозяйство</t>
  </si>
  <si>
    <t>0500</t>
  </si>
  <si>
    <t>Коммунальное хозяйство</t>
  </si>
  <si>
    <t>0502</t>
  </si>
  <si>
    <t>Благоустройство</t>
  </si>
  <si>
    <t>Реализация общественно значимых проектов по благоустройству сельских территорий</t>
  </si>
  <si>
    <t>91 4 01 90190</t>
  </si>
  <si>
    <t>Увеличение стоимости основных средств (софинансорование)</t>
  </si>
  <si>
    <t>Молодежная политика</t>
  </si>
  <si>
    <t>0707</t>
  </si>
  <si>
    <t>Муниципальная программа "Развитие жилищно -коммунального хозяйства МО "Корсукское" на 2021-2023 г.г.</t>
  </si>
  <si>
    <t>Муництпальная программа "Развитие молодежной политики в МО "Корсукское" на 2021-2025 годы"</t>
  </si>
  <si>
    <t>91 5 00 00000</t>
  </si>
  <si>
    <t>91 5 01 00000</t>
  </si>
  <si>
    <t>91 5 01 90210</t>
  </si>
  <si>
    <t xml:space="preserve">Прочие работы, услуги </t>
  </si>
  <si>
    <t xml:space="preserve">Прочая закупка товаров,работ и услуг для муниципальных нужд </t>
  </si>
  <si>
    <t>91 4 01 90200</t>
  </si>
  <si>
    <t xml:space="preserve">Прогнозируемые доходы  по кодам видов доходов, подвидов доходов  классификации доходов бюджета  муниципального образования "Корсукское"" на 2021 год </t>
  </si>
  <si>
    <t xml:space="preserve">                                 руб.</t>
  </si>
  <si>
    <t xml:space="preserve">Наименование показателя </t>
  </si>
  <si>
    <t xml:space="preserve">Код  бюджетной классификации  Российской Федерации </t>
  </si>
  <si>
    <t>000 1 00 00000 00 0000 000</t>
  </si>
  <si>
    <t>НАЛОГОВЫЕ И НЕНАЛОГОВЫЕ ДОХОДЫ</t>
  </si>
  <si>
    <t>000 1 01 00000 00 0000 000</t>
  </si>
  <si>
    <t>НАЛОГИ НА ПРИБЫЛЬ, ДОХОДЫ</t>
  </si>
  <si>
    <t>182 1 01 01000 00 0000 000</t>
  </si>
  <si>
    <t>Налоги на прибыль</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</si>
  <si>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</si>
  <si>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</si>
  <si>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</si>
  <si>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</si>
  <si>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182 1 01 02010 01 1000 110</t>
  </si>
  <si>
    <t>НДФЛ (2%+5%)</t>
  </si>
  <si>
    <t>182 1 01 02010 01 2000 110</t>
  </si>
  <si>
    <t>НДФЛ (2%+5%)пеня</t>
  </si>
  <si>
    <t>183 1 01 02010 01 3000 110</t>
  </si>
  <si>
    <t>НДФЛ (2%+5%)штраф</t>
  </si>
  <si>
    <t>182 1 01 02020 01 0000 110</t>
  </si>
  <si>
    <t>НДФЛ с ИП</t>
  </si>
  <si>
    <t>182 1 01 02020 01 1000 110</t>
  </si>
  <si>
    <t>НДФЛ,зарегистр.в качестве ИП</t>
  </si>
  <si>
    <t>182 1 01 02020 01 2000 110</t>
  </si>
  <si>
    <t>НДФЛ,зарегистр.в качестве ИП(пеня)</t>
  </si>
  <si>
    <t>182 1 01 02020 01 3000 110</t>
  </si>
  <si>
    <t>НДФЛ,зарегистр.в качестве ИП(штраф)</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</si>
  <si>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</si>
  <si>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</si>
  <si>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182 1 01 02030 01 1000 110</t>
  </si>
  <si>
    <t>182 1 01 02030 01 2000 110</t>
  </si>
  <si>
    <t>182 1 01 02030 01 3000 110</t>
  </si>
  <si>
    <t>182 1 01 02030 01 4000 110</t>
  </si>
  <si>
    <t>182 1 01 02040 01 0000 110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</si>
  <si>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b/>
        <vertAlign val="superscript"/>
        <sz val="14"/>
        <rFont val="Times New Roman"/>
        <family val="1"/>
      </rPr>
      <t>1</t>
    </r>
    <r>
      <rPr>
        <b/>
        <sz val="14"/>
        <rFont val="Times New Roman"/>
        <family val="1"/>
      </rPr>
      <t xml:space="preserve"> Налогового кодекса Российской Федерации</t>
    </r>
  </si>
  <si>
    <t>182 1 01 02040 01 1000 110</t>
  </si>
  <si>
    <t>182 1 01 02040 01 2000 110</t>
  </si>
  <si>
    <t>182 1 01 02040 01 3000 110</t>
  </si>
  <si>
    <t>182 1 01 02040 01 4000 110</t>
  </si>
  <si>
    <t>000 1 03 00000 00 0000 000</t>
  </si>
  <si>
    <t>Налоги на товары(работы, услуги), реализуемые на территории РФ</t>
  </si>
  <si>
    <t>000 1 03 02000 00 0000 000</t>
  </si>
  <si>
    <t>Акцизы по подакцизным товарам (продукции), производимым на территории РФ</t>
  </si>
  <si>
    <t>182 1 03 02230 01 0000 110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</si>
  <si>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</si>
  <si>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182 1 03 02240 01 0000 110</t>
  </si>
  <si>
    <t>Доходы от уплаты акцизов на моторные масла для дизельных и (или) карбюраторных (инжекторных)двигателей,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</si>
  <si>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</si>
  <si>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</si>
  <si>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</si>
  <si>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</si>
  <si>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182 1 05 00000 00 0000 000</t>
  </si>
  <si>
    <t>НАЛОГ НА СОВОКУПНЫЙ ДОХОД</t>
  </si>
  <si>
    <t>182 1 05 03010 01 1000 110</t>
  </si>
  <si>
    <t>Единый сельскохозяйственный налог</t>
  </si>
  <si>
    <t>182 1 05 03010 01 2000 110</t>
  </si>
  <si>
    <t>182 1 05 03010 01 3000 110</t>
  </si>
  <si>
    <t>182 1 05 03020 01 4000 110</t>
  </si>
  <si>
    <t>182 1 06 00000 00 0000 000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</si>
  <si>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</si>
  <si>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</si>
  <si>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</si>
  <si>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</si>
  <si>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</si>
  <si>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182 1 06 01030 10 1000 110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</si>
  <si>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(сумма платежа (перерасчеты, недоимка и задолженность по соответствующему платежу, в том числе по отмененному)</t>
  </si>
  <si>
    <t>182 1 06 01030 10 2000 110</t>
  </si>
  <si>
    <t>182 1 06 01030 10 3000 110</t>
  </si>
  <si>
    <t>183 1 06 01030 10 4000 110</t>
  </si>
  <si>
    <t>182 1 06 06000 00 0000 110</t>
  </si>
  <si>
    <t xml:space="preserve">Земельный налог </t>
  </si>
  <si>
    <t>182 1 06 06013 10 0000 110</t>
  </si>
  <si>
    <t xml:space="preserve">Земельный налог(юр/лица), взимаемый  по ставкам установленным в соответствии с подпунктом 1 пункта 1 статьи 394 Налогового кодекса РФ и пременяемым к объектам налогообложения , расположенным в границах   поселений </t>
  </si>
  <si>
    <t>182 1 06 06033 10 1000 110</t>
  </si>
  <si>
    <t>Земельный налог с организаций</t>
  </si>
  <si>
    <t>182 1 06 06033 10 2000 110</t>
  </si>
  <si>
    <t>182 1 06 06033 10 3000 110</t>
  </si>
  <si>
    <t>182 1 06 06033 10 4000 110</t>
  </si>
  <si>
    <t>182 1 06 06043 10 0000 110</t>
  </si>
  <si>
    <t xml:space="preserve">Земельный налог(ф/лица) взимаемый  по ставкам устан.в соотв.с подпунктом 1 пункта 1 статьи 394 НК РФ и пременяемым к объектам налогообл., располож.в границах   поселений </t>
  </si>
  <si>
    <t>182 1 06 06043 10 1000 110</t>
  </si>
  <si>
    <t>Земельный налог с физических лиц</t>
  </si>
  <si>
    <t>182 1 06 06043 10 2000 110</t>
  </si>
  <si>
    <t>182 1 06 06043 10 3000 110</t>
  </si>
  <si>
    <t>000 1 11 00000 00 0000 100</t>
  </si>
  <si>
    <t xml:space="preserve">Доходы от использования имущества, находящегося в государственной и муниципальной собственности </t>
  </si>
  <si>
    <t>901 1 11 05000 00 0000 120</t>
  </si>
  <si>
    <t>Доходы , получаемые в виде арендной либо иной платы за передачу в возмездное пользование государственного и муниципального имущества  (за искл.имущ.автономных учреждений, а также имущ.гос.и мун.унитарных предприятий, в том числе казенных)</t>
  </si>
  <si>
    <t>901 1 11 05013 10 0000 120</t>
  </si>
  <si>
    <t>000 1 11 05030 00 0000 120</t>
  </si>
  <si>
    <t>Доходы от сдачи в аренду имущества , находящегося  в оперативном  управлении органов государственной власти, органов местного самоуправления , государственных внебюджетных фондови созданных ими учреждений</t>
  </si>
  <si>
    <t>000 1 11 05035 10 0000 120</t>
  </si>
  <si>
    <t>Доходы от сдачи в аренду имущества ,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</si>
  <si>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000 1 17 05050 00 0000 180</t>
  </si>
  <si>
    <t>Прочие неналоговые доходы</t>
  </si>
  <si>
    <t>000 1 17 05050 10 0000 180</t>
  </si>
  <si>
    <t>ИТОГО  СОБСТВЕННЫХ ДОХОДОВ :</t>
  </si>
  <si>
    <t>000 2 00 00000 00 0000 150</t>
  </si>
  <si>
    <t>БЕЗВОЗМЕЗДНЫЕ ПОСТУПЛЕНИЯ</t>
  </si>
  <si>
    <t>000 2 02 00000 00 0000 150</t>
  </si>
  <si>
    <t>Безвозмездные поступления от других бюджетов бюджетной системы РФ</t>
  </si>
  <si>
    <t>000 2 02 1000 00 0000 150</t>
  </si>
  <si>
    <t>Дотации от других бюджетов  бюджетной  системы РФ</t>
  </si>
  <si>
    <t xml:space="preserve">  038 2 02 15001 10 0000 150</t>
  </si>
  <si>
    <t xml:space="preserve">Дотации бюджетам поселений на выравнивание уровня бюджетной обеспеченности  всего </t>
  </si>
  <si>
    <t>в том числе:</t>
  </si>
  <si>
    <t xml:space="preserve">Дотации бюджетам поселений на выравнивание уровня бюджетной обеспеченности  из областного бюджета </t>
  </si>
  <si>
    <t xml:space="preserve">Дотации бюджетам поселений на выравнивание уровня бюджетной обеспеченности  из районного бюджета </t>
  </si>
  <si>
    <t>000 2 02 02000 00 0000 150</t>
  </si>
  <si>
    <t>Субсидии  бюджетам субъектов Российской Федерации и муниципальных образований (межбюджетные субсидии)</t>
  </si>
  <si>
    <t>000 2 02 29999 00 0000 150</t>
  </si>
  <si>
    <t xml:space="preserve">Прочие субсидии   бюджетам сельских поселений </t>
  </si>
  <si>
    <t>Субсидии на реализацию мероприятий по реализации перечня народных инициатив</t>
  </si>
  <si>
    <t>000 2 02 30000 00 0000 150</t>
  </si>
  <si>
    <t xml:space="preserve">Субвенции от других бюджетов бюджетной системы РФ </t>
  </si>
  <si>
    <t xml:space="preserve">Субвенции бюджетам на осуществление полномочий по первичному воинскому учету на территориях, где отсутствуют  военные комиссариаты </t>
  </si>
  <si>
    <t>000 2 02 35118 10 0000 150</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</si>
  <si>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</si>
  <si>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 xml:space="preserve">Субвенции местным бюджетам на выполнение передаваемых полномочий субъектов Российской Федерации </t>
  </si>
  <si>
    <t xml:space="preserve"> 000 2 02 30024 10 0000 150</t>
  </si>
  <si>
    <t>000 2 02 03024 00 0000 150</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</si>
  <si>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2014 год</t>
  </si>
  <si>
    <t>000 2 02 04000 00 0000 150</t>
  </si>
  <si>
    <t>000 2 02 04999 00 0000 150</t>
  </si>
  <si>
    <t>Прочие межбюджетные трансферты, передаваемые бюджетам</t>
  </si>
  <si>
    <t>000 2 02 04999 10 0000 150</t>
  </si>
  <si>
    <t xml:space="preserve">Прочие межбюджетные трансферты, передаваемые бюджетам поселений </t>
  </si>
  <si>
    <t xml:space="preserve"> ВСЕГО  ДОХОДОВ</t>
  </si>
  <si>
    <t>000 2 07 05030 10 0000 150</t>
  </si>
  <si>
    <t>Прочие безвозмездные поступления в бюджеты сельских поселений</t>
  </si>
  <si>
    <t>Приложение №6                                                                        Решение Думы  от 29.04.2021 №8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</si>
  <si>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 xml:space="preserve"> Приложение  1 </t>
  </si>
  <si>
    <t>Решение Думы  от 29.04.2021 №8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</si>
  <si>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Приложение №5                                                                          Решение Думы  от 29.04.2021 №8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</si>
  <si>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Приложение №3                                                                         Решение Думы  от 29.04.2021 №8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</si>
  <si>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Устройство тротуаров по адресу: с. Корсук, ул. Янтан и ул. Школьная</t>
  </si>
  <si>
    <t>91 4 01 90210</t>
  </si>
  <si>
    <t>91 4 01 90220</t>
  </si>
  <si>
    <t>Благоустройство родника «Мухор- Булыг» в с.Корсук</t>
  </si>
  <si>
    <t>Благоустройство мемориала  памяти на территории с.Корсук, ул.Трактовая,8</t>
  </si>
  <si>
    <t>Другие вопросы в области культуры, кинематографии</t>
  </si>
  <si>
    <t>91 7 12 00000</t>
  </si>
  <si>
    <t>91 7 12 90320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</si>
</sst>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Red]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
    <numFmt numFmtId="189" formatCode="#,##0.0000"/>
    <numFmt numFmtId="190" formatCode="_-* #,##0.0_р_._-;\-* #,##0.0_р_._-;_-* &quot;-&quot;??_р_._-;_-@_-"/>
    <numFmt numFmtId="191" formatCode="_-* #,##0_р_._-;\-* #,##0_р_._-;_-* &quot;-&quot;??_р_._-;_-@_-"/>
    <numFmt numFmtId="192" formatCode="#,##0.0"/>
    <numFmt numFmtId="193" formatCode="#,##0_ ;\-#,##0\ "/>
    <numFmt numFmtId="194" formatCode="_-* #,##0.000_р_._-;\-* #,##0.000_р_._-;_-* &quot;-&quot;??_р_._-;_-@_-"/>
  </numFmts>
  <fonts count="64">
    <font>
      <sz val="10"/>
      <name val="Arial Cyr"/>
      <family val="0"/>
    </font>
    <font>
      <u val="single"/>
      <sz val="8.5"/>
      <color indexed="12"/>
      <name val="Arial Cyr"/>
      <family val="0"/>
    </font>
    <font>
      <u val="single"/>
      <sz val="8.5"/>
      <color indexed="36"/>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0"/>
      <name val="Arial"/>
      <family val="2"/>
    </font>
    <font>
      <sz val="10"/>
      <color indexed="8"/>
      <name val="Times New Roman"/>
      <family val="1"/>
    </font>
    <font>
      <sz val="14"/>
      <name val="Times New Roman"/>
      <family val="1"/>
    </font>
    <font>
      <b/>
      <sz val="10"/>
      <name val="Arial Cyr"/>
      <family val="0"/>
    </font>
    <font>
      <b/>
      <sz val="14"/>
      <name val="Times New Roman"/>
      <family val="1"/>
    </font>
    <font>
      <b/>
      <i/>
      <sz val="14"/>
      <name val="Times New Roman"/>
      <family val="1"/>
    </font>
    <font>
      <b/>
      <sz val="10"/>
      <color indexed="8"/>
      <name val="Times New Roman"/>
      <family val="1"/>
    </font>
    <font>
      <b/>
      <sz val="10"/>
      <color indexed="8"/>
      <name val="Arial"/>
      <family val="2"/>
    </font>
    <font>
      <b/>
      <sz val="11"/>
      <name val="Times New Roman"/>
      <family val="1"/>
    </font>
    <font>
      <sz val="14"/>
      <name val="Arial"/>
      <family val="2"/>
    </font>
    <font>
      <sz val="12"/>
      <name val="Arial Cyr"/>
      <family val="0"/>
    </font>
    <font>
      <sz val="12"/>
      <color indexed="8"/>
      <name val="Times New Roman"/>
      <family val="1"/>
    </font>
    <font>
      <i/>
      <sz val="14"/>
      <name val="Times New Roman"/>
      <family val="1"/>
    </font>
    <font>
      <sz val="14"/>
      <name val="Arial Cyr"/>
      <family val="0"/>
    </font>
    <font>
      <b/>
      <vertAlign val="superscript"/>
      <sz val="14"/>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hair"/>
    </border>
    <border>
      <left style="thin"/>
      <right>
        <color indexed="63"/>
      </right>
      <top style="thin"/>
      <bottom style="hair"/>
    </border>
    <border>
      <left style="thin"/>
      <right>
        <color indexed="63"/>
      </right>
      <top style="thin"/>
      <bottom style="thin"/>
    </border>
    <border>
      <left style="medium"/>
      <right style="thin"/>
      <top style="medium"/>
      <bottom style="mediu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lignment/>
      <protection/>
    </xf>
    <xf numFmtId="0" fontId="4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205">
    <xf numFmtId="0" fontId="0" fillId="0" borderId="0" xfId="0" applyAlignment="1">
      <alignment/>
    </xf>
    <xf numFmtId="0" fontId="3"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horizontal="center" wrapText="1"/>
    </xf>
    <xf numFmtId="49" fontId="4" fillId="0" borderId="10" xfId="0" applyNumberFormat="1" applyFont="1" applyBorder="1" applyAlignment="1">
      <alignment horizontal="left" vertical="center" wrapText="1"/>
    </xf>
    <xf numFmtId="0" fontId="61" fillId="0" borderId="0" xfId="0" applyFont="1" applyAlignment="1">
      <alignment/>
    </xf>
    <xf numFmtId="4" fontId="0" fillId="0" borderId="0" xfId="0" applyNumberFormat="1" applyAlignment="1">
      <alignment/>
    </xf>
    <xf numFmtId="0" fontId="0" fillId="0" borderId="0" xfId="0" applyBorder="1" applyAlignment="1">
      <alignment/>
    </xf>
    <xf numFmtId="0" fontId="4" fillId="0" borderId="0" xfId="0" applyFont="1" applyAlignment="1">
      <alignment horizontal="center"/>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Alignment="1">
      <alignment vertical="top"/>
    </xf>
    <xf numFmtId="0" fontId="4" fillId="0" borderId="0" xfId="0" applyFont="1" applyAlignment="1">
      <alignment horizontal="left" vertical="center"/>
    </xf>
    <xf numFmtId="171" fontId="0" fillId="0" borderId="0" xfId="63" applyFont="1" applyBorder="1" applyAlignment="1">
      <alignment horizontal="center" vertical="center"/>
    </xf>
    <xf numFmtId="0" fontId="3" fillId="0" borderId="0" xfId="0" applyFont="1" applyBorder="1" applyAlignment="1">
      <alignment horizontal="left"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171" fontId="0" fillId="0" borderId="0" xfId="65" applyFont="1" applyAlignment="1">
      <alignment/>
    </xf>
    <xf numFmtId="171" fontId="11" fillId="0" borderId="0" xfId="65" applyFont="1" applyAlignment="1">
      <alignment/>
    </xf>
    <xf numFmtId="0" fontId="11" fillId="0" borderId="0" xfId="0" applyFont="1" applyAlignment="1">
      <alignment/>
    </xf>
    <xf numFmtId="49" fontId="4" fillId="0" borderId="10" xfId="0" applyNumberFormat="1" applyFont="1" applyBorder="1" applyAlignment="1" applyProtection="1">
      <alignment horizontal="left" vertical="center" wrapText="1"/>
      <protection/>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49" fontId="4" fillId="0" borderId="0" xfId="0" applyNumberFormat="1" applyFont="1" applyBorder="1" applyAlignment="1">
      <alignment horizontal="center" vertical="center"/>
    </xf>
    <xf numFmtId="0" fontId="4" fillId="0" borderId="0" xfId="0" applyFont="1" applyAlignment="1">
      <alignment horizontal="center" vertical="center"/>
    </xf>
    <xf numFmtId="171" fontId="4" fillId="0" borderId="0" xfId="63" applyFont="1" applyAlignment="1">
      <alignment horizontal="center" vertical="center"/>
    </xf>
    <xf numFmtId="171" fontId="10" fillId="0" borderId="10" xfId="63" applyFont="1" applyBorder="1" applyAlignment="1">
      <alignment horizontal="center" vertical="center"/>
    </xf>
    <xf numFmtId="0" fontId="4" fillId="0" borderId="0" xfId="0" applyFont="1" applyFill="1" applyBorder="1" applyAlignment="1">
      <alignment horizontal="center" vertical="center" wrapText="1"/>
    </xf>
    <xf numFmtId="171" fontId="4" fillId="0" borderId="0" xfId="63" applyFont="1" applyBorder="1" applyAlignment="1">
      <alignment horizontal="center" vertical="center"/>
    </xf>
    <xf numFmtId="0" fontId="10" fillId="0" borderId="10" xfId="0" applyFont="1" applyBorder="1" applyAlignment="1">
      <alignment horizontal="left" vertical="center"/>
    </xf>
    <xf numFmtId="0" fontId="4" fillId="0" borderId="0" xfId="0" applyFont="1" applyFill="1" applyBorder="1" applyAlignment="1">
      <alignment horizontal="left" vertical="center" wrapText="1"/>
    </xf>
    <xf numFmtId="0" fontId="3" fillId="0" borderId="0" xfId="0" applyFont="1" applyAlignment="1">
      <alignment/>
    </xf>
    <xf numFmtId="49" fontId="12" fillId="0" borderId="10" xfId="0" applyNumberFormat="1" applyFont="1" applyFill="1" applyBorder="1" applyAlignment="1">
      <alignment horizontal="center" vertical="center"/>
    </xf>
    <xf numFmtId="171" fontId="12" fillId="0" borderId="10" xfId="63" applyFont="1" applyFill="1" applyBorder="1" applyAlignment="1">
      <alignment horizontal="center" vertical="center"/>
    </xf>
    <xf numFmtId="171" fontId="10" fillId="0" borderId="10" xfId="63" applyFont="1" applyFill="1" applyBorder="1" applyAlignment="1">
      <alignment horizontal="center" vertical="center"/>
    </xf>
    <xf numFmtId="0" fontId="12" fillId="0" borderId="10" xfId="0" applyFont="1" applyFill="1" applyBorder="1" applyAlignment="1">
      <alignment horizontal="center" vertical="center" wrapText="1"/>
    </xf>
    <xf numFmtId="171" fontId="10" fillId="33" borderId="10" xfId="63" applyFont="1" applyFill="1" applyBorder="1" applyAlignment="1">
      <alignment horizontal="center" vertical="center"/>
    </xf>
    <xf numFmtId="0" fontId="0" fillId="0" borderId="10" xfId="0" applyBorder="1" applyAlignment="1">
      <alignment/>
    </xf>
    <xf numFmtId="0" fontId="14" fillId="0" borderId="0" xfId="0" applyFont="1" applyAlignment="1">
      <alignment/>
    </xf>
    <xf numFmtId="0" fontId="3" fillId="0" borderId="11" xfId="0" applyFont="1" applyBorder="1" applyAlignment="1">
      <alignment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0"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wrapText="1"/>
    </xf>
    <xf numFmtId="0" fontId="3" fillId="0" borderId="15" xfId="0" applyFont="1" applyBorder="1" applyAlignment="1">
      <alignment horizontal="center" wrapText="1"/>
    </xf>
    <xf numFmtId="0" fontId="3" fillId="0" borderId="14" xfId="0" applyFont="1" applyBorder="1" applyAlignment="1">
      <alignment horizontal="center"/>
    </xf>
    <xf numFmtId="0" fontId="7" fillId="0" borderId="16" xfId="0" applyFont="1" applyBorder="1" applyAlignment="1">
      <alignment horizontal="left" wrapText="1"/>
    </xf>
    <xf numFmtId="49" fontId="7" fillId="0" borderId="14" xfId="0" applyNumberFormat="1" applyFont="1" applyFill="1" applyBorder="1" applyAlignment="1">
      <alignment horizontal="center" shrinkToFit="1"/>
    </xf>
    <xf numFmtId="0" fontId="3" fillId="0" borderId="17" xfId="0" applyFont="1" applyFill="1" applyBorder="1" applyAlignment="1">
      <alignment horizontal="left" wrapText="1"/>
    </xf>
    <xf numFmtId="49" fontId="3" fillId="0" borderId="10" xfId="0" applyNumberFormat="1" applyFont="1" applyFill="1" applyBorder="1" applyAlignment="1">
      <alignment horizontal="center" shrinkToFit="1"/>
    </xf>
    <xf numFmtId="0" fontId="3" fillId="0" borderId="10" xfId="0" applyFont="1" applyFill="1" applyBorder="1" applyAlignment="1">
      <alignment horizontal="left" wrapText="1"/>
    </xf>
    <xf numFmtId="0" fontId="7" fillId="0" borderId="17" xfId="0" applyFont="1" applyFill="1" applyBorder="1" applyAlignment="1">
      <alignment horizontal="left" wrapText="1"/>
    </xf>
    <xf numFmtId="49" fontId="7" fillId="0" borderId="18" xfId="0" applyNumberFormat="1" applyFont="1" applyFill="1" applyBorder="1" applyAlignment="1">
      <alignment horizontal="center" shrinkToFit="1"/>
    </xf>
    <xf numFmtId="49" fontId="3" fillId="0" borderId="18" xfId="0" applyNumberFormat="1" applyFont="1" applyFill="1" applyBorder="1" applyAlignment="1">
      <alignment horizontal="center" shrinkToFit="1"/>
    </xf>
    <xf numFmtId="0" fontId="3" fillId="0" borderId="10" xfId="0" applyFont="1" applyBorder="1" applyAlignment="1">
      <alignment wrapText="1"/>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shrinkToFit="1"/>
    </xf>
    <xf numFmtId="0" fontId="3" fillId="0" borderId="10" xfId="0" applyFont="1" applyBorder="1" applyAlignment="1">
      <alignment/>
    </xf>
    <xf numFmtId="0" fontId="3" fillId="0" borderId="0" xfId="0" applyFont="1" applyBorder="1" applyAlignment="1">
      <alignment wrapText="1"/>
    </xf>
    <xf numFmtId="0" fontId="3" fillId="0" borderId="0" xfId="0" applyFont="1" applyBorder="1" applyAlignment="1">
      <alignment horizontal="center"/>
    </xf>
    <xf numFmtId="49" fontId="3" fillId="0" borderId="0" xfId="0" applyNumberFormat="1" applyFont="1" applyFill="1" applyBorder="1" applyAlignment="1">
      <alignment horizontal="center" shrinkToFit="1"/>
    </xf>
    <xf numFmtId="0" fontId="3" fillId="0" borderId="0" xfId="0" applyFont="1" applyFill="1" applyBorder="1" applyAlignment="1">
      <alignment wrapText="1"/>
    </xf>
    <xf numFmtId="0" fontId="15" fillId="0" borderId="0" xfId="0" applyFont="1" applyAlignment="1">
      <alignment/>
    </xf>
    <xf numFmtId="49" fontId="0" fillId="0" borderId="0" xfId="0" applyNumberFormat="1" applyAlignment="1">
      <alignment/>
    </xf>
    <xf numFmtId="0" fontId="3" fillId="0" borderId="10" xfId="0" applyFont="1" applyBorder="1" applyAlignment="1">
      <alignment horizontal="center" wrapText="1"/>
    </xf>
    <xf numFmtId="0" fontId="5" fillId="0" borderId="16" xfId="0" applyFont="1" applyBorder="1" applyAlignment="1">
      <alignment horizontal="left" wrapText="1"/>
    </xf>
    <xf numFmtId="49" fontId="5" fillId="0" borderId="14" xfId="0" applyNumberFormat="1" applyFont="1" applyFill="1" applyBorder="1" applyAlignment="1">
      <alignment horizontal="center" shrinkToFit="1"/>
    </xf>
    <xf numFmtId="3" fontId="5" fillId="0" borderId="14" xfId="0" applyNumberFormat="1" applyFont="1" applyFill="1" applyBorder="1" applyAlignment="1">
      <alignment horizontal="center"/>
    </xf>
    <xf numFmtId="0" fontId="4" fillId="0" borderId="17" xfId="0" applyFont="1" applyFill="1" applyBorder="1" applyAlignment="1">
      <alignment horizontal="left" wrapText="1"/>
    </xf>
    <xf numFmtId="49" fontId="4" fillId="0" borderId="10" xfId="0" applyNumberFormat="1" applyFont="1" applyFill="1" applyBorder="1" applyAlignment="1">
      <alignment horizontal="center" shrinkToFit="1"/>
    </xf>
    <xf numFmtId="0" fontId="4" fillId="0" borderId="10" xfId="0" applyFont="1" applyFill="1" applyBorder="1" applyAlignment="1">
      <alignment horizontal="left" wrapText="1"/>
    </xf>
    <xf numFmtId="0" fontId="5" fillId="0" borderId="17" xfId="0" applyFont="1" applyFill="1" applyBorder="1" applyAlignment="1">
      <alignment horizontal="left" wrapText="1"/>
    </xf>
    <xf numFmtId="49" fontId="5" fillId="0" borderId="18" xfId="0" applyNumberFormat="1" applyFont="1" applyFill="1" applyBorder="1" applyAlignment="1">
      <alignment horizontal="center" shrinkToFit="1"/>
    </xf>
    <xf numFmtId="49" fontId="4" fillId="0" borderId="18" xfId="0" applyNumberFormat="1" applyFont="1" applyFill="1" applyBorder="1" applyAlignment="1">
      <alignment horizontal="center" shrinkToFit="1"/>
    </xf>
    <xf numFmtId="0" fontId="5" fillId="0" borderId="10" xfId="0" applyFont="1" applyBorder="1" applyAlignment="1">
      <alignment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shrinkToFit="1"/>
    </xf>
    <xf numFmtId="2" fontId="10" fillId="0" borderId="10" xfId="0" applyNumberFormat="1" applyFont="1" applyBorder="1" applyAlignment="1">
      <alignment horizontal="center" vertical="center"/>
    </xf>
    <xf numFmtId="43" fontId="0" fillId="0" borderId="0" xfId="0" applyNumberFormat="1" applyAlignment="1">
      <alignment/>
    </xf>
    <xf numFmtId="3" fontId="4" fillId="0" borderId="14" xfId="0" applyNumberFormat="1" applyFont="1" applyFill="1" applyBorder="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171" fontId="0" fillId="0" borderId="0" xfId="0" applyNumberFormat="1" applyAlignment="1">
      <alignment/>
    </xf>
    <xf numFmtId="49" fontId="5" fillId="0" borderId="10" xfId="0" applyNumberFormat="1" applyFont="1" applyBorder="1" applyAlignment="1">
      <alignment horizontal="left" vertical="center" wrapText="1"/>
    </xf>
    <xf numFmtId="0" fontId="16" fillId="0" borderId="19" xfId="0" applyFont="1" applyFill="1" applyBorder="1" applyAlignment="1">
      <alignment wrapText="1"/>
    </xf>
    <xf numFmtId="1" fontId="3" fillId="0" borderId="0" xfId="0" applyNumberFormat="1" applyFont="1" applyAlignment="1">
      <alignment horizontal="left" vertical="center"/>
    </xf>
    <xf numFmtId="0" fontId="3" fillId="0" borderId="0" xfId="0" applyFont="1" applyAlignment="1">
      <alignment horizontal="center" vertical="center"/>
    </xf>
    <xf numFmtId="171" fontId="3" fillId="0" borderId="0" xfId="63"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43" fontId="0" fillId="0" borderId="0" xfId="0" applyNumberFormat="1" applyBorder="1" applyAlignment="1">
      <alignment/>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xf>
    <xf numFmtId="0" fontId="3" fillId="0" borderId="0" xfId="0" applyFont="1" applyAlignment="1">
      <alignment horizontal="right"/>
    </xf>
    <xf numFmtId="0" fontId="0" fillId="0" borderId="0" xfId="0" applyAlignment="1">
      <alignment/>
    </xf>
    <xf numFmtId="0" fontId="5" fillId="0" borderId="10" xfId="0" applyFont="1" applyBorder="1" applyAlignment="1">
      <alignment horizontal="left" vertical="center" wrapText="1"/>
    </xf>
    <xf numFmtId="171" fontId="12" fillId="0" borderId="10" xfId="63" applyFont="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Border="1" applyAlignment="1" applyProtection="1">
      <alignment horizontal="left" vertical="center" wrapText="1"/>
      <protection/>
    </xf>
    <xf numFmtId="1"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171" fontId="12" fillId="0" borderId="10" xfId="63" applyNumberFormat="1" applyFont="1" applyBorder="1" applyAlignment="1">
      <alignment horizontal="center" vertical="center"/>
    </xf>
    <xf numFmtId="4" fontId="3" fillId="0" borderId="14" xfId="0" applyNumberFormat="1" applyFont="1" applyFill="1" applyBorder="1" applyAlignment="1">
      <alignment horizontal="center"/>
    </xf>
    <xf numFmtId="4" fontId="7" fillId="0" borderId="14" xfId="0" applyNumberFormat="1" applyFont="1" applyFill="1" applyBorder="1" applyAlignment="1">
      <alignment horizontal="center"/>
    </xf>
    <xf numFmtId="171" fontId="4" fillId="0" borderId="0" xfId="65" applyFont="1" applyAlignment="1">
      <alignment horizontal="center" vertical="center"/>
    </xf>
    <xf numFmtId="0" fontId="0" fillId="0" borderId="10" xfId="0" applyBorder="1" applyAlignment="1">
      <alignment horizontal="center"/>
    </xf>
    <xf numFmtId="171" fontId="10" fillId="0" borderId="10" xfId="65" applyFont="1" applyBorder="1" applyAlignment="1">
      <alignment horizontal="center" vertical="center"/>
    </xf>
    <xf numFmtId="171" fontId="10" fillId="33" borderId="10" xfId="65" applyFont="1" applyFill="1" applyBorder="1" applyAlignment="1">
      <alignment horizontal="center" vertical="center"/>
    </xf>
    <xf numFmtId="0" fontId="61" fillId="0" borderId="10" xfId="0" applyFont="1" applyBorder="1" applyAlignment="1">
      <alignment/>
    </xf>
    <xf numFmtId="49" fontId="17" fillId="0" borderId="10" xfId="0" applyNumberFormat="1" applyFont="1" applyBorder="1" applyAlignment="1">
      <alignment horizontal="center" vertical="center"/>
    </xf>
    <xf numFmtId="171" fontId="17" fillId="0" borderId="10" xfId="65"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left" vertical="center" wrapText="1"/>
    </xf>
    <xf numFmtId="0" fontId="0" fillId="0" borderId="0" xfId="0" applyAlignment="1">
      <alignment vertical="center"/>
    </xf>
    <xf numFmtId="0" fontId="4" fillId="0" borderId="0" xfId="0" applyFont="1" applyFill="1" applyAlignment="1">
      <alignment/>
    </xf>
    <xf numFmtId="0" fontId="3" fillId="0" borderId="0" xfId="0" applyFont="1" applyFill="1" applyAlignment="1">
      <alignment/>
    </xf>
    <xf numFmtId="0" fontId="18" fillId="0" borderId="0" xfId="0" applyFont="1" applyAlignment="1">
      <alignment/>
    </xf>
    <xf numFmtId="49" fontId="12" fillId="0" borderId="10" xfId="0" applyNumberFormat="1" applyFont="1" applyFill="1" applyBorder="1" applyAlignment="1">
      <alignment horizontal="left" vertical="center" wrapText="1"/>
    </xf>
    <xf numFmtId="171" fontId="12" fillId="0" borderId="10" xfId="65" applyFont="1" applyFill="1" applyBorder="1" applyAlignment="1">
      <alignment horizontal="center" vertical="center"/>
    </xf>
    <xf numFmtId="0" fontId="0" fillId="0" borderId="0" xfId="0" applyFont="1" applyAlignment="1">
      <alignment/>
    </xf>
    <xf numFmtId="0" fontId="10"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171" fontId="10" fillId="0" borderId="10" xfId="65" applyFont="1" applyFill="1" applyBorder="1" applyAlignment="1">
      <alignment horizontal="center" vertical="center"/>
    </xf>
    <xf numFmtId="49" fontId="20"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171" fontId="21" fillId="0" borderId="10" xfId="65"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171" fontId="13" fillId="0" borderId="10" xfId="65" applyFont="1" applyFill="1" applyBorder="1" applyAlignment="1">
      <alignment horizontal="center" vertical="center"/>
    </xf>
    <xf numFmtId="0" fontId="13" fillId="0" borderId="10" xfId="0" applyFont="1" applyFill="1" applyBorder="1" applyAlignment="1">
      <alignment horizontal="left" vertical="center" wrapText="1"/>
    </xf>
    <xf numFmtId="4" fontId="10" fillId="0" borderId="10" xfId="60" applyNumberFormat="1" applyFont="1" applyFill="1" applyBorder="1" applyAlignment="1">
      <alignment horizontal="center" vertical="center"/>
    </xf>
    <xf numFmtId="49" fontId="13" fillId="0" borderId="10" xfId="0" applyNumberFormat="1" applyFont="1" applyFill="1" applyBorder="1" applyAlignment="1">
      <alignment horizontal="left" vertical="center" wrapText="1"/>
    </xf>
    <xf numFmtId="171" fontId="23" fillId="0" borderId="10" xfId="65" applyFont="1" applyFill="1" applyBorder="1" applyAlignment="1">
      <alignment horizontal="center" vertical="center"/>
    </xf>
    <xf numFmtId="0" fontId="62" fillId="0" borderId="10" xfId="0" applyFont="1" applyFill="1" applyBorder="1" applyAlignment="1">
      <alignment horizontal="center" vertical="center" wrapText="1"/>
    </xf>
    <xf numFmtId="0" fontId="20" fillId="0" borderId="10" xfId="0" applyNumberFormat="1" applyFont="1" applyFill="1" applyBorder="1" applyAlignment="1">
      <alignment horizontal="left" vertical="center" wrapText="1"/>
    </xf>
    <xf numFmtId="0" fontId="63" fillId="0" borderId="10" xfId="0"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93" fontId="0" fillId="0" borderId="0" xfId="65"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193" fontId="0" fillId="0" borderId="0" xfId="65" applyNumberFormat="1" applyFont="1" applyFill="1" applyBorder="1" applyAlignment="1">
      <alignment horizontal="center" vertical="center"/>
    </xf>
    <xf numFmtId="0" fontId="0" fillId="0" borderId="0" xfId="0" applyFill="1" applyAlignment="1">
      <alignment/>
    </xf>
    <xf numFmtId="171" fontId="0" fillId="0" borderId="0" xfId="0" applyNumberFormat="1" applyFill="1" applyAlignment="1">
      <alignment/>
    </xf>
    <xf numFmtId="0" fontId="3" fillId="0" borderId="0" xfId="0" applyFont="1" applyAlignment="1">
      <alignment wrapText="1"/>
    </xf>
    <xf numFmtId="0" fontId="3"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horizontal="center" wrapText="1"/>
    </xf>
    <xf numFmtId="0" fontId="3" fillId="0" borderId="0" xfId="0" applyFont="1" applyAlignment="1">
      <alignment horizontal="right"/>
    </xf>
    <xf numFmtId="0" fontId="4" fillId="0" borderId="0" xfId="0" applyFont="1" applyAlignment="1">
      <alignment horizontal="center" wrapText="1"/>
    </xf>
    <xf numFmtId="0" fontId="9" fillId="0" borderId="0" xfId="0" applyFont="1" applyAlignment="1">
      <alignment wrapText="1"/>
    </xf>
    <xf numFmtId="49" fontId="10" fillId="0" borderId="10"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1" fontId="10"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1" fontId="4" fillId="0" borderId="10" xfId="63"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0" xfId="0" applyNumberFormat="1" applyFont="1" applyBorder="1" applyAlignment="1">
      <alignment horizontal="center" vertical="center"/>
    </xf>
    <xf numFmtId="1" fontId="10" fillId="0" borderId="18" xfId="0" applyNumberFormat="1" applyFont="1" applyBorder="1" applyAlignment="1">
      <alignment horizontal="center" vertical="center"/>
    </xf>
    <xf numFmtId="1" fontId="10" fillId="0" borderId="20"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10" fillId="0" borderId="18" xfId="0" applyFont="1" applyFill="1" applyBorder="1" applyAlignment="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10" fillId="0" borderId="18" xfId="0" applyFont="1" applyBorder="1" applyAlignment="1">
      <alignment horizontal="center" vertical="center" wrapText="1"/>
    </xf>
    <xf numFmtId="0" fontId="3" fillId="0" borderId="0" xfId="0" applyFont="1" applyAlignment="1">
      <alignment horizontal="right" vertical="center" wrapText="1"/>
    </xf>
    <xf numFmtId="0" fontId="0" fillId="0" borderId="0" xfId="0" applyAlignment="1">
      <alignment vertical="center"/>
    </xf>
    <xf numFmtId="0" fontId="11" fillId="0" borderId="0" xfId="0" applyFont="1" applyAlignment="1">
      <alignment/>
    </xf>
    <xf numFmtId="0" fontId="0" fillId="0" borderId="10" xfId="0" applyBorder="1" applyAlignment="1">
      <alignment/>
    </xf>
    <xf numFmtId="0" fontId="0" fillId="0" borderId="0" xfId="0" applyFont="1" applyAlignment="1">
      <alignment horizontal="right"/>
    </xf>
    <xf numFmtId="0" fontId="12" fillId="0" borderId="0" xfId="0" applyFont="1" applyFill="1" applyAlignment="1">
      <alignment horizontal="center" vertical="center" wrapText="1"/>
    </xf>
    <xf numFmtId="0" fontId="4" fillId="0" borderId="15" xfId="0" applyFont="1" applyFill="1" applyBorder="1" applyAlignment="1">
      <alignment horizontal="right"/>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view="pageBreakPreview" zoomScale="90" zoomScaleSheetLayoutView="90" zoomScalePageLayoutView="0" workbookViewId="0" topLeftCell="A1">
      <selection activeCell="B31" sqref="B31"/>
    </sheetView>
  </sheetViews>
  <sheetFormatPr defaultColWidth="9.00390625" defaultRowHeight="12.75"/>
  <cols>
    <col min="1" max="1" width="47.00390625" style="0" customWidth="1"/>
    <col min="2" max="2" width="29.375" style="0" customWidth="1"/>
    <col min="3" max="3" width="29.25390625" style="0" customWidth="1"/>
    <col min="4" max="5" width="9.125" style="0" hidden="1" customWidth="1"/>
  </cols>
  <sheetData>
    <row r="1" spans="2:5" ht="12.75">
      <c r="B1" s="99"/>
      <c r="C1" s="99" t="s">
        <v>399</v>
      </c>
      <c r="D1" s="35"/>
      <c r="E1" s="42"/>
    </row>
    <row r="2" spans="1:5" ht="12.75" customHeight="1">
      <c r="A2" s="100"/>
      <c r="B2" s="100"/>
      <c r="C2" s="159" t="s">
        <v>400</v>
      </c>
      <c r="D2" s="160"/>
      <c r="E2" s="160"/>
    </row>
    <row r="3" spans="1:5" ht="12.75" customHeight="1">
      <c r="A3" s="100"/>
      <c r="B3" s="100"/>
      <c r="C3" s="161"/>
      <c r="D3" s="161"/>
      <c r="E3" s="161"/>
    </row>
    <row r="4" spans="1:5" ht="19.5" customHeight="1">
      <c r="A4" s="100"/>
      <c r="B4" s="100"/>
      <c r="C4" s="161"/>
      <c r="D4" s="161"/>
      <c r="E4" s="161"/>
    </row>
    <row r="5" spans="1:5" ht="54" customHeight="1">
      <c r="A5" s="100"/>
      <c r="B5" s="100"/>
      <c r="C5" s="161"/>
      <c r="D5" s="161"/>
      <c r="E5" s="161"/>
    </row>
    <row r="6" spans="1:5" ht="12.75">
      <c r="A6" s="164"/>
      <c r="B6" s="164"/>
      <c r="C6" s="164"/>
      <c r="D6" s="35"/>
      <c r="E6" s="42"/>
    </row>
    <row r="7" spans="1:5" ht="12.75">
      <c r="A7" s="42"/>
      <c r="B7" s="1"/>
      <c r="C7" s="1"/>
      <c r="D7" s="42"/>
      <c r="E7" s="42"/>
    </row>
    <row r="8" spans="1:3" ht="15.75">
      <c r="A8" s="163" t="s">
        <v>150</v>
      </c>
      <c r="B8" s="163"/>
      <c r="C8" s="163"/>
    </row>
    <row r="9" spans="1:3" ht="15.75">
      <c r="A9" s="162" t="s">
        <v>220</v>
      </c>
      <c r="B9" s="162"/>
      <c r="C9" s="162"/>
    </row>
    <row r="10" spans="1:3" ht="12.75">
      <c r="A10" s="1"/>
      <c r="B10" s="1"/>
      <c r="C10" s="1" t="s">
        <v>151</v>
      </c>
    </row>
    <row r="11" spans="1:3" ht="12.75">
      <c r="A11" s="43"/>
      <c r="B11" s="44"/>
      <c r="C11" s="45"/>
    </row>
    <row r="12" spans="1:3" ht="12.75">
      <c r="A12" s="46" t="s">
        <v>152</v>
      </c>
      <c r="B12" s="47" t="s">
        <v>153</v>
      </c>
      <c r="C12" s="48" t="s">
        <v>122</v>
      </c>
    </row>
    <row r="13" spans="1:3" ht="12.75">
      <c r="A13" s="49"/>
      <c r="B13" s="50"/>
      <c r="C13" s="51"/>
    </row>
    <row r="14" spans="1:3" ht="12.75">
      <c r="A14" s="52" t="s">
        <v>154</v>
      </c>
      <c r="B14" s="53" t="s">
        <v>4</v>
      </c>
      <c r="C14" s="110">
        <f>C15+C18</f>
        <v>1524440.54</v>
      </c>
    </row>
    <row r="15" spans="1:3" ht="25.5">
      <c r="A15" s="57" t="s">
        <v>157</v>
      </c>
      <c r="B15" s="58" t="s">
        <v>3</v>
      </c>
      <c r="C15" s="110">
        <f>C16</f>
        <v>57716</v>
      </c>
    </row>
    <row r="16" spans="1:3" ht="25.5">
      <c r="A16" s="54" t="s">
        <v>156</v>
      </c>
      <c r="B16" s="59" t="s">
        <v>202</v>
      </c>
      <c r="C16" s="109">
        <f>SUM(C17)</f>
        <v>57716</v>
      </c>
    </row>
    <row r="17" spans="1:3" ht="38.25">
      <c r="A17" s="56" t="s">
        <v>203</v>
      </c>
      <c r="B17" s="59" t="s">
        <v>204</v>
      </c>
      <c r="C17" s="109">
        <v>57716</v>
      </c>
    </row>
    <row r="18" spans="1:3" ht="25.5">
      <c r="A18" s="61" t="s">
        <v>161</v>
      </c>
      <c r="B18" s="62" t="s">
        <v>1</v>
      </c>
      <c r="C18" s="110">
        <v>1466724.54</v>
      </c>
    </row>
    <row r="19" spans="1:3" ht="12.75">
      <c r="A19" s="56" t="s">
        <v>162</v>
      </c>
      <c r="B19" s="55" t="s">
        <v>1</v>
      </c>
      <c r="C19" s="110">
        <f>C20</f>
        <v>9653500</v>
      </c>
    </row>
    <row r="20" spans="1:3" ht="12.75">
      <c r="A20" s="56" t="s">
        <v>228</v>
      </c>
      <c r="B20" s="55" t="s">
        <v>224</v>
      </c>
      <c r="C20" s="109">
        <f>C22</f>
        <v>9653500</v>
      </c>
    </row>
    <row r="21" spans="1:3" ht="12.75" hidden="1">
      <c r="A21" s="63" t="s">
        <v>163</v>
      </c>
      <c r="B21" s="87" t="s">
        <v>164</v>
      </c>
      <c r="C21" s="110" t="s">
        <v>165</v>
      </c>
    </row>
    <row r="22" spans="1:3" ht="25.5">
      <c r="A22" s="56" t="s">
        <v>225</v>
      </c>
      <c r="B22" s="55" t="s">
        <v>224</v>
      </c>
      <c r="C22" s="110">
        <f>C23</f>
        <v>9653500</v>
      </c>
    </row>
    <row r="23" spans="1:3" ht="25.5">
      <c r="A23" s="56" t="s">
        <v>225</v>
      </c>
      <c r="B23" s="55" t="s">
        <v>205</v>
      </c>
      <c r="C23" s="109">
        <f>C24</f>
        <v>9653500</v>
      </c>
    </row>
    <row r="24" spans="1:3" ht="25.5">
      <c r="A24" s="56" t="s">
        <v>226</v>
      </c>
      <c r="B24" s="55" t="s">
        <v>205</v>
      </c>
      <c r="C24" s="109">
        <v>9653500</v>
      </c>
    </row>
    <row r="25" spans="1:3" ht="12.75">
      <c r="A25" s="56" t="s">
        <v>166</v>
      </c>
      <c r="B25" s="86" t="s">
        <v>206</v>
      </c>
      <c r="C25" s="110">
        <f>C27</f>
        <v>11177940.54</v>
      </c>
    </row>
    <row r="26" spans="1:3" ht="12.75">
      <c r="A26" s="60" t="s">
        <v>227</v>
      </c>
      <c r="B26" s="86" t="s">
        <v>206</v>
      </c>
      <c r="C26" s="110">
        <f>C27</f>
        <v>11177940.54</v>
      </c>
    </row>
    <row r="27" spans="1:3" ht="25.5">
      <c r="A27" s="60" t="s">
        <v>229</v>
      </c>
      <c r="B27" s="86" t="s">
        <v>207</v>
      </c>
      <c r="C27" s="109">
        <f>C28</f>
        <v>11177940.54</v>
      </c>
    </row>
    <row r="28" spans="1:3" ht="25.5">
      <c r="A28" s="60" t="s">
        <v>230</v>
      </c>
      <c r="B28" s="86" t="s">
        <v>207</v>
      </c>
      <c r="C28" s="109">
        <v>11177940.54</v>
      </c>
    </row>
    <row r="29" spans="1:3" ht="12.75">
      <c r="A29" s="64"/>
      <c r="B29" s="65"/>
      <c r="C29" s="66"/>
    </row>
    <row r="30" spans="1:3" ht="12.75">
      <c r="A30" s="64"/>
      <c r="B30" s="65"/>
      <c r="C30" s="66"/>
    </row>
    <row r="31" spans="1:3" ht="12.75">
      <c r="A31" s="15"/>
      <c r="B31" s="1"/>
      <c r="C31" s="14"/>
    </row>
    <row r="32" spans="1:3" ht="12.75">
      <c r="A32" s="1"/>
      <c r="B32" s="1"/>
      <c r="C32" s="1"/>
    </row>
    <row r="33" spans="1:3" ht="12.75">
      <c r="A33" s="67"/>
      <c r="B33" s="1"/>
      <c r="C33" s="1"/>
    </row>
    <row r="34" spans="1:3" ht="12.75">
      <c r="A34" s="68"/>
      <c r="B34" s="68"/>
      <c r="C34" s="68"/>
    </row>
    <row r="35" ht="12.75">
      <c r="C35" s="69"/>
    </row>
  </sheetData>
  <sheetProtection/>
  <mergeCells count="4">
    <mergeCell ref="C2:E5"/>
    <mergeCell ref="A9:C9"/>
    <mergeCell ref="A8:C8"/>
    <mergeCell ref="A6:C6"/>
  </mergeCells>
  <printOptions/>
  <pageMargins left="0.7874015748031497" right="0.3937007874015748" top="0.38" bottom="0.984251968503937"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D37"/>
  <sheetViews>
    <sheetView view="pageBreakPreview" zoomScale="60" zoomScalePageLayoutView="0" workbookViewId="0" topLeftCell="A13">
      <selection activeCell="D26" sqref="D26"/>
    </sheetView>
  </sheetViews>
  <sheetFormatPr defaultColWidth="9.00390625" defaultRowHeight="12.75"/>
  <cols>
    <col min="1" max="1" width="43.125" style="0" customWidth="1"/>
    <col min="2" max="2" width="26.125" style="0" customWidth="1"/>
    <col min="3" max="3" width="24.00390625" style="0" customWidth="1"/>
    <col min="4" max="4" width="26.25390625" style="0" customWidth="1"/>
  </cols>
  <sheetData>
    <row r="1" spans="1:4" ht="12.75">
      <c r="A1" s="1"/>
      <c r="B1" s="35"/>
      <c r="C1" s="42"/>
      <c r="D1" s="166" t="s">
        <v>196</v>
      </c>
    </row>
    <row r="2" spans="1:4" ht="12.75">
      <c r="A2" s="1"/>
      <c r="B2" s="35"/>
      <c r="C2" s="42"/>
      <c r="D2" s="166"/>
    </row>
    <row r="3" spans="1:4" ht="12.75">
      <c r="A3" s="1"/>
      <c r="B3" s="35"/>
      <c r="C3" s="42"/>
      <c r="D3" s="166"/>
    </row>
    <row r="4" spans="1:4" ht="12.75">
      <c r="A4" s="1"/>
      <c r="B4" s="35"/>
      <c r="C4" s="42"/>
      <c r="D4" s="166"/>
    </row>
    <row r="5" spans="1:4" ht="12.75">
      <c r="A5" s="1"/>
      <c r="B5" s="35"/>
      <c r="C5" s="42"/>
      <c r="D5" s="166"/>
    </row>
    <row r="6" spans="1:4" ht="12.75">
      <c r="A6" s="1"/>
      <c r="B6" s="35"/>
      <c r="C6" s="42"/>
      <c r="D6" s="166"/>
    </row>
    <row r="7" spans="1:4" ht="24" customHeight="1">
      <c r="A7" s="42"/>
      <c r="B7" s="1"/>
      <c r="C7" s="1"/>
      <c r="D7" s="166"/>
    </row>
    <row r="8" spans="1:3" ht="15.75">
      <c r="A8" s="165" t="s">
        <v>150</v>
      </c>
      <c r="B8" s="165"/>
      <c r="C8" s="165"/>
    </row>
    <row r="9" spans="1:3" ht="15.75">
      <c r="A9" s="9" t="s">
        <v>208</v>
      </c>
      <c r="B9" s="4"/>
      <c r="C9" s="4"/>
    </row>
    <row r="10" spans="1:3" ht="12.75">
      <c r="A10" s="1"/>
      <c r="B10" s="1"/>
      <c r="C10" s="1"/>
    </row>
    <row r="11" spans="1:4" ht="12.75">
      <c r="A11" s="43"/>
      <c r="B11" s="44"/>
      <c r="C11" s="70" t="s">
        <v>197</v>
      </c>
      <c r="D11" s="41" t="s">
        <v>198</v>
      </c>
    </row>
    <row r="12" spans="1:4" ht="12.75">
      <c r="A12" s="46" t="s">
        <v>152</v>
      </c>
      <c r="B12" s="47" t="s">
        <v>153</v>
      </c>
      <c r="C12" s="48" t="s">
        <v>171</v>
      </c>
      <c r="D12" s="48" t="s">
        <v>172</v>
      </c>
    </row>
    <row r="13" spans="1:4" ht="12.75">
      <c r="A13" s="49"/>
      <c r="B13" s="50"/>
      <c r="C13" s="51"/>
      <c r="D13" s="51"/>
    </row>
    <row r="14" spans="1:4" ht="31.5">
      <c r="A14" s="71" t="s">
        <v>154</v>
      </c>
      <c r="B14" s="72" t="s">
        <v>4</v>
      </c>
      <c r="C14" s="73">
        <f>C18+C24+C21</f>
        <v>-58636</v>
      </c>
      <c r="D14" s="73">
        <f>D18+D24+D21</f>
        <v>-55140</v>
      </c>
    </row>
    <row r="15" spans="1:4" ht="47.25">
      <c r="A15" s="74" t="s">
        <v>155</v>
      </c>
      <c r="B15" s="75" t="s">
        <v>173</v>
      </c>
      <c r="C15" s="75"/>
      <c r="D15" s="75"/>
    </row>
    <row r="16" spans="1:4" ht="47.25">
      <c r="A16" s="74" t="s">
        <v>156</v>
      </c>
      <c r="B16" s="75" t="s">
        <v>174</v>
      </c>
      <c r="C16" s="85">
        <v>-58636</v>
      </c>
      <c r="D16" s="85">
        <v>-55140</v>
      </c>
    </row>
    <row r="17" spans="1:4" ht="47.25">
      <c r="A17" s="76" t="s">
        <v>169</v>
      </c>
      <c r="B17" s="75" t="s">
        <v>183</v>
      </c>
      <c r="C17" s="73"/>
      <c r="D17" s="73"/>
    </row>
    <row r="18" spans="1:4" ht="31.5">
      <c r="A18" s="77" t="s">
        <v>157</v>
      </c>
      <c r="B18" s="78" t="s">
        <v>3</v>
      </c>
      <c r="C18" s="73">
        <f>C19</f>
        <v>0</v>
      </c>
      <c r="D18" s="73">
        <f>D19</f>
        <v>0</v>
      </c>
    </row>
    <row r="19" spans="1:4" ht="47.25">
      <c r="A19" s="74" t="s">
        <v>156</v>
      </c>
      <c r="B19" s="79" t="s">
        <v>174</v>
      </c>
      <c r="C19" s="73"/>
      <c r="D19" s="73"/>
    </row>
    <row r="20" spans="1:4" ht="47.25">
      <c r="A20" s="76" t="s">
        <v>170</v>
      </c>
      <c r="B20" s="79" t="s">
        <v>175</v>
      </c>
      <c r="C20" s="73" t="s">
        <v>199</v>
      </c>
      <c r="D20" s="73" t="s">
        <v>200</v>
      </c>
    </row>
    <row r="21" spans="1:4" ht="47.25">
      <c r="A21" s="80" t="s">
        <v>158</v>
      </c>
      <c r="B21" s="79" t="s">
        <v>176</v>
      </c>
      <c r="C21" s="73"/>
      <c r="D21" s="73"/>
    </row>
    <row r="22" spans="1:4" ht="63">
      <c r="A22" s="2" t="s">
        <v>159</v>
      </c>
      <c r="B22" s="79" t="s">
        <v>177</v>
      </c>
      <c r="C22" s="73">
        <f>C23</f>
        <v>0</v>
      </c>
      <c r="D22" s="73">
        <f>D23</f>
        <v>0</v>
      </c>
    </row>
    <row r="23" spans="1:4" ht="63">
      <c r="A23" s="2" t="s">
        <v>160</v>
      </c>
      <c r="B23" s="79" t="s">
        <v>178</v>
      </c>
      <c r="C23" s="73"/>
      <c r="D23" s="73"/>
    </row>
    <row r="24" spans="1:4" ht="31.5">
      <c r="A24" s="81" t="s">
        <v>161</v>
      </c>
      <c r="B24" s="82" t="s">
        <v>1</v>
      </c>
      <c r="C24" s="73">
        <f>C25+C28</f>
        <v>-58636</v>
      </c>
      <c r="D24" s="73">
        <f>D25+D28</f>
        <v>-55140</v>
      </c>
    </row>
    <row r="25" spans="1:4" ht="15.75">
      <c r="A25" s="76" t="s">
        <v>162</v>
      </c>
      <c r="B25" s="75" t="s">
        <v>179</v>
      </c>
      <c r="C25" s="73">
        <f>C26</f>
        <v>-6185186</v>
      </c>
      <c r="D25" s="73">
        <f>D26</f>
        <v>-6140440</v>
      </c>
    </row>
    <row r="26" spans="1:4" ht="31.5">
      <c r="A26" s="76" t="s">
        <v>168</v>
      </c>
      <c r="B26" s="75" t="s">
        <v>180</v>
      </c>
      <c r="C26" s="85">
        <v>-6185186</v>
      </c>
      <c r="D26" s="85">
        <v>-6140440</v>
      </c>
    </row>
    <row r="27" spans="1:4" ht="15.75" hidden="1">
      <c r="A27" s="3" t="s">
        <v>163</v>
      </c>
      <c r="B27" s="9" t="s">
        <v>164</v>
      </c>
      <c r="C27" s="73" t="s">
        <v>165</v>
      </c>
      <c r="D27" s="73" t="s">
        <v>165</v>
      </c>
    </row>
    <row r="28" spans="1:4" ht="31.5">
      <c r="A28" s="76" t="s">
        <v>166</v>
      </c>
      <c r="B28" s="75" t="s">
        <v>181</v>
      </c>
      <c r="C28" s="73">
        <f>C29</f>
        <v>6126550</v>
      </c>
      <c r="D28" s="73">
        <f>D29</f>
        <v>6085300</v>
      </c>
    </row>
    <row r="29" spans="1:4" ht="31.5">
      <c r="A29" s="2" t="s">
        <v>167</v>
      </c>
      <c r="B29" s="75" t="s">
        <v>182</v>
      </c>
      <c r="C29" s="85">
        <v>6126550</v>
      </c>
      <c r="D29" s="85">
        <v>6085300</v>
      </c>
    </row>
    <row r="30" spans="1:3" ht="12.75">
      <c r="A30" s="64"/>
      <c r="B30" s="65"/>
      <c r="C30" s="66"/>
    </row>
    <row r="31" spans="1:3" ht="12.75">
      <c r="A31" s="64"/>
      <c r="B31" s="65"/>
      <c r="C31" s="66"/>
    </row>
    <row r="32" spans="1:3" ht="12.75">
      <c r="A32" s="64"/>
      <c r="B32" s="65"/>
      <c r="C32" s="66"/>
    </row>
    <row r="33" spans="1:3" ht="12.75">
      <c r="A33" s="15"/>
      <c r="B33" s="1"/>
      <c r="C33" s="14"/>
    </row>
    <row r="34" spans="1:3" ht="12.75">
      <c r="A34" s="1"/>
      <c r="B34" s="1"/>
      <c r="C34" s="1"/>
    </row>
    <row r="35" spans="1:3" ht="12.75">
      <c r="A35" s="67"/>
      <c r="B35" s="1"/>
      <c r="C35" s="1"/>
    </row>
    <row r="36" spans="1:3" ht="12.75">
      <c r="A36" s="68"/>
      <c r="B36" s="68"/>
      <c r="C36" s="68"/>
    </row>
    <row r="37" ht="12.75">
      <c r="C37" s="69"/>
    </row>
  </sheetData>
  <sheetProtection/>
  <mergeCells count="2">
    <mergeCell ref="A8:C8"/>
    <mergeCell ref="D1:D7"/>
  </mergeCells>
  <printOptions/>
  <pageMargins left="0.7874015748031497" right="0.3937007874015748" top="0.4724409448818898" bottom="0.98425196850393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N200"/>
  <sheetViews>
    <sheetView view="pageBreakPreview" zoomScale="90" zoomScaleSheetLayoutView="90" zoomScalePageLayoutView="0" workbookViewId="0" topLeftCell="A140">
      <selection activeCell="G8" sqref="G8"/>
    </sheetView>
  </sheetViews>
  <sheetFormatPr defaultColWidth="9.00390625" defaultRowHeight="12.75"/>
  <cols>
    <col min="1" max="1" width="51.75390625" style="94" customWidth="1"/>
    <col min="2" max="2" width="6.625" style="92" bestFit="1" customWidth="1"/>
    <col min="3" max="3" width="7.625" style="92" customWidth="1"/>
    <col min="4" max="4" width="6.625" style="92" customWidth="1"/>
    <col min="5" max="5" width="19.375" style="92" bestFit="1" customWidth="1"/>
    <col min="6" max="6" width="6.00390625" style="92" bestFit="1" customWidth="1"/>
    <col min="7" max="7" width="23.25390625" style="93" customWidth="1"/>
    <col min="8" max="8" width="16.375" style="0" hidden="1" customWidth="1"/>
    <col min="9" max="10" width="15.625" style="0" hidden="1" customWidth="1"/>
    <col min="11" max="11" width="15.625" style="0" bestFit="1" customWidth="1"/>
    <col min="13" max="13" width="15.625" style="0" bestFit="1" customWidth="1"/>
    <col min="14" max="14" width="10.125" style="0" bestFit="1" customWidth="1"/>
  </cols>
  <sheetData>
    <row r="1" spans="1:7" ht="78" customHeight="1">
      <c r="A1" s="13"/>
      <c r="B1" s="28"/>
      <c r="C1" s="28"/>
      <c r="D1" s="95"/>
      <c r="E1" s="188" t="s">
        <v>401</v>
      </c>
      <c r="F1" s="189"/>
      <c r="G1" s="189"/>
    </row>
    <row r="2" spans="1:7" ht="15.75">
      <c r="A2" s="13"/>
      <c r="B2" s="28"/>
      <c r="C2" s="28"/>
      <c r="D2" s="28"/>
      <c r="E2" s="171"/>
      <c r="F2" s="171"/>
      <c r="G2" s="171"/>
    </row>
    <row r="3" spans="1:7" ht="55.5" customHeight="1">
      <c r="A3" s="172" t="s">
        <v>219</v>
      </c>
      <c r="B3" s="172"/>
      <c r="C3" s="172"/>
      <c r="D3" s="172"/>
      <c r="E3" s="172"/>
      <c r="F3" s="172"/>
      <c r="G3" s="172"/>
    </row>
    <row r="4" spans="1:7" ht="15.75">
      <c r="A4" s="13"/>
      <c r="B4" s="28"/>
      <c r="C4" s="28"/>
      <c r="D4" s="28"/>
      <c r="E4" s="28"/>
      <c r="F4" s="28"/>
      <c r="G4" s="29" t="s">
        <v>5</v>
      </c>
    </row>
    <row r="5" spans="1:7" ht="12.75">
      <c r="A5" s="173" t="s">
        <v>0</v>
      </c>
      <c r="B5" s="174" t="s">
        <v>6</v>
      </c>
      <c r="C5" s="175" t="s">
        <v>7</v>
      </c>
      <c r="D5" s="175"/>
      <c r="E5" s="174" t="s">
        <v>8</v>
      </c>
      <c r="F5" s="175" t="s">
        <v>9</v>
      </c>
      <c r="G5" s="176" t="s">
        <v>2</v>
      </c>
    </row>
    <row r="6" spans="1:7" ht="12.75">
      <c r="A6" s="173"/>
      <c r="B6" s="174"/>
      <c r="C6" s="175"/>
      <c r="D6" s="175"/>
      <c r="E6" s="174"/>
      <c r="F6" s="175"/>
      <c r="G6" s="176"/>
    </row>
    <row r="7" spans="1:7" ht="18.75">
      <c r="A7" s="33" t="s">
        <v>142</v>
      </c>
      <c r="B7" s="16"/>
      <c r="C7" s="177"/>
      <c r="D7" s="178"/>
      <c r="E7" s="17"/>
      <c r="F7" s="17"/>
      <c r="G7" s="30">
        <f>G51+G63+G78+G88+G118+G129+G8+G94+G98</f>
        <v>9115969.75149</v>
      </c>
    </row>
    <row r="8" spans="1:7" ht="18.75">
      <c r="A8" s="10" t="s">
        <v>10</v>
      </c>
      <c r="B8" s="24" t="s">
        <v>140</v>
      </c>
      <c r="C8" s="167" t="s">
        <v>11</v>
      </c>
      <c r="D8" s="167"/>
      <c r="E8" s="18"/>
      <c r="F8" s="18"/>
      <c r="G8" s="30">
        <f>G10+G18+G34+G37+G42+G47</f>
        <v>5441982.331490001</v>
      </c>
    </row>
    <row r="9" spans="1:7" ht="18.75">
      <c r="A9" s="10"/>
      <c r="B9" s="24" t="s">
        <v>140</v>
      </c>
      <c r="C9" s="179"/>
      <c r="D9" s="180"/>
      <c r="E9" s="18"/>
      <c r="F9" s="18"/>
      <c r="G9" s="30"/>
    </row>
    <row r="10" spans="1:7" ht="47.25">
      <c r="A10" s="101" t="s">
        <v>12</v>
      </c>
      <c r="B10" s="97" t="s">
        <v>140</v>
      </c>
      <c r="C10" s="181" t="s">
        <v>13</v>
      </c>
      <c r="D10" s="181"/>
      <c r="E10" s="98"/>
      <c r="F10" s="36"/>
      <c r="G10" s="102">
        <f>G12</f>
        <v>1032313.99949</v>
      </c>
    </row>
    <row r="11" spans="1:7" ht="63">
      <c r="A11" s="5" t="s">
        <v>14</v>
      </c>
      <c r="B11" s="24" t="s">
        <v>140</v>
      </c>
      <c r="C11" s="167" t="s">
        <v>13</v>
      </c>
      <c r="D11" s="167"/>
      <c r="E11" s="18" t="s">
        <v>15</v>
      </c>
      <c r="F11" s="18"/>
      <c r="G11" s="30">
        <f>G13</f>
        <v>1032313.99949</v>
      </c>
    </row>
    <row r="12" spans="1:7" ht="18.75">
      <c r="A12" s="10" t="s">
        <v>16</v>
      </c>
      <c r="B12" s="24" t="s">
        <v>140</v>
      </c>
      <c r="C12" s="167" t="s">
        <v>13</v>
      </c>
      <c r="D12" s="167"/>
      <c r="E12" s="18" t="s">
        <v>17</v>
      </c>
      <c r="F12" s="18"/>
      <c r="G12" s="30">
        <f>G13</f>
        <v>1032313.99949</v>
      </c>
    </row>
    <row r="13" spans="1:7" ht="31.5">
      <c r="A13" s="10" t="s">
        <v>18</v>
      </c>
      <c r="B13" s="24" t="s">
        <v>140</v>
      </c>
      <c r="C13" s="167" t="s">
        <v>13</v>
      </c>
      <c r="D13" s="167"/>
      <c r="E13" s="18" t="s">
        <v>19</v>
      </c>
      <c r="F13" s="18"/>
      <c r="G13" s="30">
        <f>G14</f>
        <v>1032313.99949</v>
      </c>
    </row>
    <row r="14" spans="1:7" ht="78.75">
      <c r="A14" s="10" t="s">
        <v>20</v>
      </c>
      <c r="B14" s="24" t="s">
        <v>140</v>
      </c>
      <c r="C14" s="167" t="s">
        <v>13</v>
      </c>
      <c r="D14" s="167"/>
      <c r="E14" s="18" t="s">
        <v>19</v>
      </c>
      <c r="F14" s="18" t="s">
        <v>21</v>
      </c>
      <c r="G14" s="30">
        <f>G15</f>
        <v>1032313.99949</v>
      </c>
    </row>
    <row r="15" spans="1:7" ht="31.5">
      <c r="A15" s="10" t="s">
        <v>22</v>
      </c>
      <c r="B15" s="24" t="s">
        <v>140</v>
      </c>
      <c r="C15" s="167" t="s">
        <v>13</v>
      </c>
      <c r="D15" s="167"/>
      <c r="E15" s="18" t="s">
        <v>19</v>
      </c>
      <c r="F15" s="18" t="s">
        <v>23</v>
      </c>
      <c r="G15" s="30">
        <f>G16+G17</f>
        <v>1032313.99949</v>
      </c>
    </row>
    <row r="16" spans="1:7" ht="31.5">
      <c r="A16" s="10" t="s">
        <v>24</v>
      </c>
      <c r="B16" s="24" t="s">
        <v>140</v>
      </c>
      <c r="C16" s="167" t="s">
        <v>13</v>
      </c>
      <c r="D16" s="167"/>
      <c r="E16" s="18" t="s">
        <v>19</v>
      </c>
      <c r="F16" s="18" t="s">
        <v>25</v>
      </c>
      <c r="G16" s="30">
        <f>1057157.3/12*9+0.02</f>
        <v>792867.995</v>
      </c>
    </row>
    <row r="17" spans="1:7" ht="63">
      <c r="A17" s="10" t="s">
        <v>26</v>
      </c>
      <c r="B17" s="24" t="s">
        <v>140</v>
      </c>
      <c r="C17" s="167" t="s">
        <v>13</v>
      </c>
      <c r="D17" s="167"/>
      <c r="E17" s="18" t="s">
        <v>19</v>
      </c>
      <c r="F17" s="18" t="s">
        <v>27</v>
      </c>
      <c r="G17" s="30">
        <f>G16*30.2%-0.13</f>
        <v>239446.00449</v>
      </c>
    </row>
    <row r="18" spans="1:7" ht="63">
      <c r="A18" s="101" t="s">
        <v>28</v>
      </c>
      <c r="B18" s="97" t="s">
        <v>140</v>
      </c>
      <c r="C18" s="181" t="s">
        <v>29</v>
      </c>
      <c r="D18" s="181"/>
      <c r="E18" s="98" t="s">
        <v>30</v>
      </c>
      <c r="F18" s="36"/>
      <c r="G18" s="102">
        <f>G19+G24</f>
        <v>4394968.332</v>
      </c>
    </row>
    <row r="19" spans="1:7" ht="31.5">
      <c r="A19" s="10" t="s">
        <v>18</v>
      </c>
      <c r="B19" s="24" t="s">
        <v>140</v>
      </c>
      <c r="C19" s="167" t="s">
        <v>29</v>
      </c>
      <c r="D19" s="167"/>
      <c r="E19" s="18" t="s">
        <v>31</v>
      </c>
      <c r="F19" s="18"/>
      <c r="G19" s="30">
        <f>G20</f>
        <v>3388964.0020000003</v>
      </c>
    </row>
    <row r="20" spans="1:11" ht="78.75">
      <c r="A20" s="10" t="s">
        <v>20</v>
      </c>
      <c r="B20" s="24" t="s">
        <v>140</v>
      </c>
      <c r="C20" s="167" t="s">
        <v>29</v>
      </c>
      <c r="D20" s="167"/>
      <c r="E20" s="18" t="s">
        <v>31</v>
      </c>
      <c r="F20" s="18" t="s">
        <v>21</v>
      </c>
      <c r="G20" s="30">
        <f>G21</f>
        <v>3388964.0020000003</v>
      </c>
      <c r="K20" s="84"/>
    </row>
    <row r="21" spans="1:11" ht="31.5">
      <c r="A21" s="10" t="s">
        <v>22</v>
      </c>
      <c r="B21" s="24" t="s">
        <v>140</v>
      </c>
      <c r="C21" s="167" t="s">
        <v>29</v>
      </c>
      <c r="D21" s="167"/>
      <c r="E21" s="18" t="s">
        <v>31</v>
      </c>
      <c r="F21" s="18" t="s">
        <v>23</v>
      </c>
      <c r="G21" s="30">
        <f>G22+G23</f>
        <v>3388964.0020000003</v>
      </c>
      <c r="I21" s="84">
        <f>I22+I23+G15</f>
        <v>5430592.99949</v>
      </c>
      <c r="K21" s="84"/>
    </row>
    <row r="22" spans="1:9" ht="31.5">
      <c r="A22" s="10" t="s">
        <v>32</v>
      </c>
      <c r="B22" s="24" t="s">
        <v>140</v>
      </c>
      <c r="C22" s="167" t="s">
        <v>29</v>
      </c>
      <c r="D22" s="167"/>
      <c r="E22" s="18" t="s">
        <v>31</v>
      </c>
      <c r="F22" s="18" t="s">
        <v>25</v>
      </c>
      <c r="G22" s="30">
        <f>3470522.08/12*9-0.56</f>
        <v>2602891</v>
      </c>
      <c r="I22">
        <v>3254024</v>
      </c>
    </row>
    <row r="23" spans="1:9" ht="63">
      <c r="A23" s="10" t="s">
        <v>26</v>
      </c>
      <c r="B23" s="24" t="s">
        <v>140</v>
      </c>
      <c r="C23" s="167" t="s">
        <v>29</v>
      </c>
      <c r="D23" s="167"/>
      <c r="E23" s="18" t="s">
        <v>31</v>
      </c>
      <c r="F23" s="18" t="s">
        <v>27</v>
      </c>
      <c r="G23" s="30">
        <f>G22*30.2/100-0.08</f>
        <v>786073.0020000001</v>
      </c>
      <c r="I23">
        <v>1144255</v>
      </c>
    </row>
    <row r="24" spans="1:7" ht="18.75">
      <c r="A24" s="5" t="s">
        <v>33</v>
      </c>
      <c r="B24" s="24" t="s">
        <v>140</v>
      </c>
      <c r="C24" s="167" t="s">
        <v>29</v>
      </c>
      <c r="D24" s="167"/>
      <c r="E24" s="18" t="s">
        <v>34</v>
      </c>
      <c r="F24" s="18"/>
      <c r="G24" s="30">
        <f>G26+G30</f>
        <v>1006004.33</v>
      </c>
    </row>
    <row r="25" spans="1:7" ht="31.5">
      <c r="A25" s="5" t="s">
        <v>35</v>
      </c>
      <c r="B25" s="24" t="s">
        <v>140</v>
      </c>
      <c r="C25" s="167" t="s">
        <v>29</v>
      </c>
      <c r="D25" s="167"/>
      <c r="E25" s="18" t="s">
        <v>34</v>
      </c>
      <c r="F25" s="18" t="s">
        <v>36</v>
      </c>
      <c r="G25" s="30">
        <f>G26</f>
        <v>1001004.33</v>
      </c>
    </row>
    <row r="26" spans="1:7" ht="31.5">
      <c r="A26" s="5" t="s">
        <v>37</v>
      </c>
      <c r="B26" s="24" t="s">
        <v>140</v>
      </c>
      <c r="C26" s="167" t="s">
        <v>29</v>
      </c>
      <c r="D26" s="167"/>
      <c r="E26" s="18" t="s">
        <v>34</v>
      </c>
      <c r="F26" s="18" t="s">
        <v>38</v>
      </c>
      <c r="G26" s="30">
        <f>G27+G28+G29</f>
        <v>1001004.33</v>
      </c>
    </row>
    <row r="27" spans="1:7" ht="31.5">
      <c r="A27" s="5" t="s">
        <v>39</v>
      </c>
      <c r="B27" s="24" t="s">
        <v>140</v>
      </c>
      <c r="C27" s="167" t="s">
        <v>29</v>
      </c>
      <c r="D27" s="167"/>
      <c r="E27" s="18" t="s">
        <v>34</v>
      </c>
      <c r="F27" s="18" t="s">
        <v>40</v>
      </c>
      <c r="G27" s="30">
        <v>105000</v>
      </c>
    </row>
    <row r="28" spans="1:11" ht="31.5">
      <c r="A28" s="5" t="s">
        <v>41</v>
      </c>
      <c r="B28" s="24" t="s">
        <v>140</v>
      </c>
      <c r="C28" s="167" t="s">
        <v>29</v>
      </c>
      <c r="D28" s="167"/>
      <c r="E28" s="18" t="s">
        <v>34</v>
      </c>
      <c r="F28" s="18" t="s">
        <v>42</v>
      </c>
      <c r="G28" s="30">
        <f>430000+80000+11000+16670+45000+350000-31665.67-5000-450000</f>
        <v>446004.32999999996</v>
      </c>
      <c r="I28" s="84"/>
      <c r="K28" s="84"/>
    </row>
    <row r="29" spans="1:11" ht="18.75">
      <c r="A29" s="5" t="s">
        <v>222</v>
      </c>
      <c r="B29" s="24" t="s">
        <v>140</v>
      </c>
      <c r="C29" s="167" t="s">
        <v>29</v>
      </c>
      <c r="D29" s="167"/>
      <c r="E29" s="18" t="s">
        <v>34</v>
      </c>
      <c r="F29" s="18" t="s">
        <v>223</v>
      </c>
      <c r="G29" s="30">
        <v>450000</v>
      </c>
      <c r="I29" s="84"/>
      <c r="K29" s="84"/>
    </row>
    <row r="30" spans="1:7" ht="18.75">
      <c r="A30" s="5" t="s">
        <v>43</v>
      </c>
      <c r="B30" s="24" t="s">
        <v>140</v>
      </c>
      <c r="C30" s="167" t="s">
        <v>29</v>
      </c>
      <c r="D30" s="167"/>
      <c r="E30" s="18" t="s">
        <v>34</v>
      </c>
      <c r="F30" s="18" t="s">
        <v>44</v>
      </c>
      <c r="G30" s="30">
        <f>G31</f>
        <v>5000</v>
      </c>
    </row>
    <row r="31" spans="1:7" ht="18.75">
      <c r="A31" s="5" t="s">
        <v>45</v>
      </c>
      <c r="B31" s="24" t="s">
        <v>140</v>
      </c>
      <c r="C31" s="167" t="s">
        <v>29</v>
      </c>
      <c r="D31" s="167"/>
      <c r="E31" s="18" t="s">
        <v>34</v>
      </c>
      <c r="F31" s="18" t="s">
        <v>46</v>
      </c>
      <c r="G31" s="30">
        <f>G32+G33</f>
        <v>5000</v>
      </c>
    </row>
    <row r="32" spans="1:7" ht="18.75">
      <c r="A32" s="5" t="s">
        <v>47</v>
      </c>
      <c r="B32" s="24" t="s">
        <v>140</v>
      </c>
      <c r="C32" s="167" t="s">
        <v>29</v>
      </c>
      <c r="D32" s="167"/>
      <c r="E32" s="18" t="s">
        <v>34</v>
      </c>
      <c r="F32" s="18" t="s">
        <v>48</v>
      </c>
      <c r="G32" s="30">
        <f>5000-500</f>
        <v>4500</v>
      </c>
    </row>
    <row r="33" spans="1:7" ht="18.75">
      <c r="A33" s="5" t="s">
        <v>143</v>
      </c>
      <c r="B33" s="24" t="s">
        <v>140</v>
      </c>
      <c r="C33" s="167" t="s">
        <v>29</v>
      </c>
      <c r="D33" s="167"/>
      <c r="E33" s="18" t="s">
        <v>34</v>
      </c>
      <c r="F33" s="18" t="s">
        <v>144</v>
      </c>
      <c r="G33" s="40">
        <v>500</v>
      </c>
    </row>
    <row r="34" spans="1:7" ht="19.5" hidden="1" thickBot="1">
      <c r="A34" s="90" t="s">
        <v>184</v>
      </c>
      <c r="B34" s="24" t="s">
        <v>140</v>
      </c>
      <c r="C34" s="167" t="s">
        <v>187</v>
      </c>
      <c r="D34" s="167"/>
      <c r="E34" s="18" t="s">
        <v>188</v>
      </c>
      <c r="F34" s="18" t="s">
        <v>36</v>
      </c>
      <c r="G34" s="40">
        <f>G35</f>
        <v>0</v>
      </c>
    </row>
    <row r="35" spans="1:7" ht="31.5" hidden="1">
      <c r="A35" s="5" t="s">
        <v>185</v>
      </c>
      <c r="B35" s="24" t="s">
        <v>140</v>
      </c>
      <c r="C35" s="167" t="s">
        <v>187</v>
      </c>
      <c r="D35" s="167"/>
      <c r="E35" s="18" t="s">
        <v>188</v>
      </c>
      <c r="F35" s="18" t="s">
        <v>38</v>
      </c>
      <c r="G35" s="40">
        <f>G36</f>
        <v>0</v>
      </c>
    </row>
    <row r="36" spans="1:7" ht="31.5" hidden="1">
      <c r="A36" s="5" t="s">
        <v>186</v>
      </c>
      <c r="B36" s="24" t="s">
        <v>140</v>
      </c>
      <c r="C36" s="167" t="s">
        <v>187</v>
      </c>
      <c r="D36" s="167"/>
      <c r="E36" s="18" t="s">
        <v>188</v>
      </c>
      <c r="F36" s="18" t="s">
        <v>42</v>
      </c>
      <c r="G36" s="40"/>
    </row>
    <row r="37" spans="1:7" ht="47.25">
      <c r="A37" s="101" t="s">
        <v>49</v>
      </c>
      <c r="B37" s="97" t="s">
        <v>140</v>
      </c>
      <c r="C37" s="181" t="s">
        <v>50</v>
      </c>
      <c r="D37" s="181"/>
      <c r="E37" s="98" t="s">
        <v>51</v>
      </c>
      <c r="F37" s="98"/>
      <c r="G37" s="102">
        <f>G38</f>
        <v>5000</v>
      </c>
    </row>
    <row r="38" spans="1:7" ht="31.5">
      <c r="A38" s="10" t="s">
        <v>52</v>
      </c>
      <c r="B38" s="24" t="s">
        <v>140</v>
      </c>
      <c r="C38" s="167" t="s">
        <v>50</v>
      </c>
      <c r="D38" s="167"/>
      <c r="E38" s="18" t="s">
        <v>53</v>
      </c>
      <c r="F38" s="18"/>
      <c r="G38" s="30">
        <f>G39</f>
        <v>5000</v>
      </c>
    </row>
    <row r="39" spans="1:7" ht="18.75">
      <c r="A39" s="10" t="s">
        <v>43</v>
      </c>
      <c r="B39" s="24" t="s">
        <v>140</v>
      </c>
      <c r="C39" s="167" t="s">
        <v>50</v>
      </c>
      <c r="D39" s="167"/>
      <c r="E39" s="18" t="s">
        <v>53</v>
      </c>
      <c r="F39" s="18" t="s">
        <v>44</v>
      </c>
      <c r="G39" s="30">
        <f>G40</f>
        <v>5000</v>
      </c>
    </row>
    <row r="40" spans="1:7" ht="18.75">
      <c r="A40" s="10" t="s">
        <v>54</v>
      </c>
      <c r="B40" s="24" t="s">
        <v>140</v>
      </c>
      <c r="C40" s="167" t="s">
        <v>50</v>
      </c>
      <c r="D40" s="167"/>
      <c r="E40" s="18" t="s">
        <v>53</v>
      </c>
      <c r="F40" s="18" t="s">
        <v>55</v>
      </c>
      <c r="G40" s="30">
        <v>5000</v>
      </c>
    </row>
    <row r="41" spans="1:8" ht="18.75">
      <c r="A41" s="10"/>
      <c r="B41" s="24" t="s">
        <v>140</v>
      </c>
      <c r="C41" s="167"/>
      <c r="D41" s="167"/>
      <c r="E41" s="18"/>
      <c r="F41" s="18"/>
      <c r="G41" s="30"/>
      <c r="H41" s="6"/>
    </row>
    <row r="42" spans="1:8" ht="31.5">
      <c r="A42" s="101" t="s">
        <v>56</v>
      </c>
      <c r="B42" s="97" t="s">
        <v>140</v>
      </c>
      <c r="C42" s="181" t="s">
        <v>60</v>
      </c>
      <c r="D42" s="181"/>
      <c r="E42" s="98" t="s">
        <v>58</v>
      </c>
      <c r="F42" s="98"/>
      <c r="G42" s="102">
        <v>700</v>
      </c>
      <c r="H42" s="6"/>
    </row>
    <row r="43" spans="1:8" ht="94.5">
      <c r="A43" s="10" t="s">
        <v>59</v>
      </c>
      <c r="B43" s="24" t="s">
        <v>140</v>
      </c>
      <c r="C43" s="167" t="s">
        <v>60</v>
      </c>
      <c r="D43" s="167"/>
      <c r="E43" s="18" t="s">
        <v>61</v>
      </c>
      <c r="F43" s="18"/>
      <c r="G43" s="30">
        <f>G44</f>
        <v>700</v>
      </c>
      <c r="H43" s="6"/>
    </row>
    <row r="44" spans="1:8" ht="31.5">
      <c r="A44" s="5" t="s">
        <v>35</v>
      </c>
      <c r="B44" s="24" t="s">
        <v>140</v>
      </c>
      <c r="C44" s="167" t="s">
        <v>60</v>
      </c>
      <c r="D44" s="167"/>
      <c r="E44" s="18" t="s">
        <v>61</v>
      </c>
      <c r="F44" s="18" t="s">
        <v>36</v>
      </c>
      <c r="G44" s="30">
        <f>G45</f>
        <v>700</v>
      </c>
      <c r="H44" s="6"/>
    </row>
    <row r="45" spans="1:8" ht="31.5">
      <c r="A45" s="5" t="s">
        <v>37</v>
      </c>
      <c r="B45" s="24" t="s">
        <v>140</v>
      </c>
      <c r="C45" s="167" t="s">
        <v>60</v>
      </c>
      <c r="D45" s="167"/>
      <c r="E45" s="18" t="s">
        <v>61</v>
      </c>
      <c r="F45" s="18" t="s">
        <v>38</v>
      </c>
      <c r="G45" s="30">
        <f>G46</f>
        <v>700</v>
      </c>
      <c r="H45" s="6"/>
    </row>
    <row r="46" spans="1:8" ht="31.5">
      <c r="A46" s="5" t="s">
        <v>41</v>
      </c>
      <c r="B46" s="24" t="s">
        <v>140</v>
      </c>
      <c r="C46" s="167" t="s">
        <v>60</v>
      </c>
      <c r="D46" s="167"/>
      <c r="E46" s="18" t="s">
        <v>61</v>
      </c>
      <c r="F46" s="18" t="s">
        <v>42</v>
      </c>
      <c r="G46" s="30">
        <v>700</v>
      </c>
      <c r="H46" s="6"/>
    </row>
    <row r="47" spans="1:8" ht="63">
      <c r="A47" s="103" t="s">
        <v>216</v>
      </c>
      <c r="B47" s="97" t="s">
        <v>140</v>
      </c>
      <c r="C47" s="181" t="s">
        <v>60</v>
      </c>
      <c r="D47" s="181"/>
      <c r="E47" s="98" t="s">
        <v>77</v>
      </c>
      <c r="F47" s="98"/>
      <c r="G47" s="102">
        <f>G49</f>
        <v>9000</v>
      </c>
      <c r="H47" s="6"/>
    </row>
    <row r="48" spans="1:8" ht="31.5">
      <c r="A48" s="5" t="s">
        <v>35</v>
      </c>
      <c r="B48" s="24" t="s">
        <v>140</v>
      </c>
      <c r="C48" s="167" t="s">
        <v>60</v>
      </c>
      <c r="D48" s="167"/>
      <c r="E48" s="18" t="s">
        <v>123</v>
      </c>
      <c r="F48" s="18" t="s">
        <v>36</v>
      </c>
      <c r="G48" s="30">
        <f>G49</f>
        <v>9000</v>
      </c>
      <c r="H48" s="6"/>
    </row>
    <row r="49" spans="1:8" ht="31.5">
      <c r="A49" s="5" t="s">
        <v>37</v>
      </c>
      <c r="B49" s="24" t="s">
        <v>140</v>
      </c>
      <c r="C49" s="167" t="s">
        <v>60</v>
      </c>
      <c r="D49" s="167"/>
      <c r="E49" s="18" t="s">
        <v>123</v>
      </c>
      <c r="F49" s="18" t="s">
        <v>38</v>
      </c>
      <c r="G49" s="30">
        <f>G50</f>
        <v>9000</v>
      </c>
      <c r="H49" s="6"/>
    </row>
    <row r="50" spans="1:8" ht="31.5">
      <c r="A50" s="5" t="s">
        <v>41</v>
      </c>
      <c r="B50" s="24" t="s">
        <v>140</v>
      </c>
      <c r="C50" s="167" t="s">
        <v>60</v>
      </c>
      <c r="D50" s="167"/>
      <c r="E50" s="18" t="s">
        <v>123</v>
      </c>
      <c r="F50" s="18" t="s">
        <v>42</v>
      </c>
      <c r="G50" s="30">
        <v>9000</v>
      </c>
      <c r="H50" s="6"/>
    </row>
    <row r="51" spans="1:7" ht="18.75">
      <c r="A51" s="101" t="s">
        <v>66</v>
      </c>
      <c r="B51" s="97" t="s">
        <v>140</v>
      </c>
      <c r="C51" s="181" t="s">
        <v>67</v>
      </c>
      <c r="D51" s="181"/>
      <c r="E51" s="98"/>
      <c r="F51" s="98"/>
      <c r="G51" s="102">
        <f>G52</f>
        <v>137300</v>
      </c>
    </row>
    <row r="52" spans="1:7" ht="18.75">
      <c r="A52" s="10" t="s">
        <v>68</v>
      </c>
      <c r="B52" s="24" t="s">
        <v>140</v>
      </c>
      <c r="C52" s="167" t="s">
        <v>69</v>
      </c>
      <c r="D52" s="167"/>
      <c r="E52" s="18" t="s">
        <v>58</v>
      </c>
      <c r="F52" s="18"/>
      <c r="G52" s="30">
        <f>G53</f>
        <v>137300</v>
      </c>
    </row>
    <row r="53" spans="1:7" s="12" customFormat="1" ht="47.25">
      <c r="A53" s="10" t="s">
        <v>70</v>
      </c>
      <c r="B53" s="24" t="s">
        <v>140</v>
      </c>
      <c r="C53" s="167" t="s">
        <v>69</v>
      </c>
      <c r="D53" s="167"/>
      <c r="E53" s="18" t="s">
        <v>71</v>
      </c>
      <c r="F53" s="18"/>
      <c r="G53" s="30">
        <f>G58+G54</f>
        <v>137300</v>
      </c>
    </row>
    <row r="54" spans="1:7" s="12" customFormat="1" ht="78.75">
      <c r="A54" s="10" t="s">
        <v>20</v>
      </c>
      <c r="B54" s="24" t="s">
        <v>140</v>
      </c>
      <c r="C54" s="167" t="s">
        <v>69</v>
      </c>
      <c r="D54" s="167"/>
      <c r="E54" s="18" t="s">
        <v>71</v>
      </c>
      <c r="F54" s="18" t="s">
        <v>21</v>
      </c>
      <c r="G54" s="30">
        <f>G55</f>
        <v>128507.4</v>
      </c>
    </row>
    <row r="55" spans="1:7" s="12" customFormat="1" ht="31.5">
      <c r="A55" s="10" t="s">
        <v>22</v>
      </c>
      <c r="B55" s="24" t="s">
        <v>140</v>
      </c>
      <c r="C55" s="167" t="s">
        <v>69</v>
      </c>
      <c r="D55" s="167"/>
      <c r="E55" s="18" t="s">
        <v>71</v>
      </c>
      <c r="F55" s="18" t="s">
        <v>23</v>
      </c>
      <c r="G55" s="30">
        <f>G56+G57</f>
        <v>128507.4</v>
      </c>
    </row>
    <row r="56" spans="1:7" s="12" customFormat="1" ht="31.5">
      <c r="A56" s="10" t="s">
        <v>32</v>
      </c>
      <c r="B56" s="24" t="s">
        <v>140</v>
      </c>
      <c r="C56" s="167" t="s">
        <v>69</v>
      </c>
      <c r="D56" s="167"/>
      <c r="E56" s="18" t="s">
        <v>71</v>
      </c>
      <c r="F56" s="18" t="s">
        <v>25</v>
      </c>
      <c r="G56" s="30">
        <v>98700</v>
      </c>
    </row>
    <row r="57" spans="1:7" s="12" customFormat="1" ht="63">
      <c r="A57" s="10" t="s">
        <v>26</v>
      </c>
      <c r="B57" s="24" t="s">
        <v>140</v>
      </c>
      <c r="C57" s="167" t="s">
        <v>69</v>
      </c>
      <c r="D57" s="167"/>
      <c r="E57" s="18" t="s">
        <v>71</v>
      </c>
      <c r="F57" s="18" t="s">
        <v>27</v>
      </c>
      <c r="G57" s="30">
        <v>29807.4</v>
      </c>
    </row>
    <row r="58" spans="1:7" ht="31.5">
      <c r="A58" s="5" t="s">
        <v>35</v>
      </c>
      <c r="B58" s="24" t="s">
        <v>140</v>
      </c>
      <c r="C58" s="167" t="s">
        <v>69</v>
      </c>
      <c r="D58" s="167"/>
      <c r="E58" s="18" t="s">
        <v>71</v>
      </c>
      <c r="F58" s="18" t="s">
        <v>36</v>
      </c>
      <c r="G58" s="30">
        <f>G59</f>
        <v>8792.6</v>
      </c>
    </row>
    <row r="59" spans="1:7" ht="31.5">
      <c r="A59" s="5" t="s">
        <v>37</v>
      </c>
      <c r="B59" s="24" t="s">
        <v>140</v>
      </c>
      <c r="C59" s="167" t="s">
        <v>69</v>
      </c>
      <c r="D59" s="167"/>
      <c r="E59" s="18" t="s">
        <v>71</v>
      </c>
      <c r="F59" s="18" t="s">
        <v>38</v>
      </c>
      <c r="G59" s="30">
        <v>8792.6</v>
      </c>
    </row>
    <row r="60" spans="1:7" ht="31.5">
      <c r="A60" s="5" t="s">
        <v>39</v>
      </c>
      <c r="B60" s="24" t="s">
        <v>140</v>
      </c>
      <c r="C60" s="167" t="s">
        <v>69</v>
      </c>
      <c r="D60" s="167"/>
      <c r="E60" s="18" t="s">
        <v>71</v>
      </c>
      <c r="F60" s="18" t="s">
        <v>40</v>
      </c>
      <c r="G60" s="30">
        <v>0</v>
      </c>
    </row>
    <row r="61" spans="1:7" ht="31.5">
      <c r="A61" s="5" t="s">
        <v>41</v>
      </c>
      <c r="B61" s="24" t="s">
        <v>140</v>
      </c>
      <c r="C61" s="167" t="s">
        <v>69</v>
      </c>
      <c r="D61" s="167"/>
      <c r="E61" s="18" t="s">
        <v>71</v>
      </c>
      <c r="F61" s="18" t="s">
        <v>42</v>
      </c>
      <c r="G61" s="30">
        <v>4500</v>
      </c>
    </row>
    <row r="62" spans="1:7" ht="18.75">
      <c r="A62" s="5" t="s">
        <v>72</v>
      </c>
      <c r="B62" s="24" t="s">
        <v>140</v>
      </c>
      <c r="C62" s="179"/>
      <c r="D62" s="180"/>
      <c r="E62" s="18"/>
      <c r="F62" s="18"/>
      <c r="G62" s="30"/>
    </row>
    <row r="63" spans="1:7" ht="18.75">
      <c r="A63" s="104" t="s">
        <v>73</v>
      </c>
      <c r="B63" s="97" t="s">
        <v>140</v>
      </c>
      <c r="C63" s="181" t="s">
        <v>74</v>
      </c>
      <c r="D63" s="181"/>
      <c r="E63" s="98"/>
      <c r="F63" s="98"/>
      <c r="G63" s="102">
        <f>G64+G69+G73</f>
        <v>64000</v>
      </c>
    </row>
    <row r="64" spans="1:7" ht="18.75">
      <c r="A64" s="23" t="s">
        <v>75</v>
      </c>
      <c r="B64" s="24" t="s">
        <v>140</v>
      </c>
      <c r="C64" s="167" t="s">
        <v>221</v>
      </c>
      <c r="D64" s="167"/>
      <c r="E64" s="18" t="s">
        <v>77</v>
      </c>
      <c r="F64" s="18"/>
      <c r="G64" s="30">
        <f>G65</f>
        <v>60000</v>
      </c>
    </row>
    <row r="65" spans="1:7" ht="47.25">
      <c r="A65" s="11" t="s">
        <v>217</v>
      </c>
      <c r="B65" s="24" t="s">
        <v>140</v>
      </c>
      <c r="C65" s="167" t="s">
        <v>221</v>
      </c>
      <c r="D65" s="167"/>
      <c r="E65" s="18" t="s">
        <v>237</v>
      </c>
      <c r="F65" s="18"/>
      <c r="G65" s="30">
        <f>G67</f>
        <v>60000</v>
      </c>
    </row>
    <row r="66" spans="1:7" ht="31.5">
      <c r="A66" s="5" t="s">
        <v>35</v>
      </c>
      <c r="B66" s="24" t="s">
        <v>140</v>
      </c>
      <c r="C66" s="167" t="s">
        <v>221</v>
      </c>
      <c r="D66" s="167"/>
      <c r="E66" s="18" t="s">
        <v>231</v>
      </c>
      <c r="F66" s="18" t="s">
        <v>36</v>
      </c>
      <c r="G66" s="30">
        <f>G67</f>
        <v>60000</v>
      </c>
    </row>
    <row r="67" spans="1:7" ht="31.5">
      <c r="A67" s="5" t="s">
        <v>37</v>
      </c>
      <c r="B67" s="24" t="s">
        <v>140</v>
      </c>
      <c r="C67" s="167" t="s">
        <v>221</v>
      </c>
      <c r="D67" s="167"/>
      <c r="E67" s="19" t="str">
        <f>E66</f>
        <v>79 5 01 90160</v>
      </c>
      <c r="F67" s="18" t="s">
        <v>38</v>
      </c>
      <c r="G67" s="30">
        <f>G68</f>
        <v>60000</v>
      </c>
    </row>
    <row r="68" spans="1:7" ht="31.5">
      <c r="A68" s="5" t="s">
        <v>41</v>
      </c>
      <c r="B68" s="24" t="s">
        <v>140</v>
      </c>
      <c r="C68" s="167" t="s">
        <v>221</v>
      </c>
      <c r="D68" s="167"/>
      <c r="E68" s="19" t="str">
        <f>E67</f>
        <v>79 5 01 90160</v>
      </c>
      <c r="F68" s="18" t="s">
        <v>42</v>
      </c>
      <c r="G68" s="30">
        <f>150000+45000+50000+350000-535000</f>
        <v>60000</v>
      </c>
    </row>
    <row r="69" spans="1:7" ht="47.25">
      <c r="A69" s="11" t="s">
        <v>209</v>
      </c>
      <c r="B69" s="24" t="s">
        <v>140</v>
      </c>
      <c r="C69" s="167" t="s">
        <v>76</v>
      </c>
      <c r="D69" s="167"/>
      <c r="E69" s="18" t="s">
        <v>77</v>
      </c>
      <c r="F69" s="18"/>
      <c r="G69" s="30">
        <f>G71</f>
        <v>2000</v>
      </c>
    </row>
    <row r="70" spans="1:7" ht="31.5">
      <c r="A70" s="5" t="s">
        <v>35</v>
      </c>
      <c r="B70" s="24" t="s">
        <v>140</v>
      </c>
      <c r="C70" s="167" t="s">
        <v>76</v>
      </c>
      <c r="D70" s="167"/>
      <c r="E70" s="18" t="s">
        <v>232</v>
      </c>
      <c r="F70" s="18" t="s">
        <v>36</v>
      </c>
      <c r="G70" s="30">
        <f>G71</f>
        <v>2000</v>
      </c>
    </row>
    <row r="71" spans="1:7" ht="31.5">
      <c r="A71" s="5" t="s">
        <v>37</v>
      </c>
      <c r="B71" s="24" t="s">
        <v>140</v>
      </c>
      <c r="C71" s="167" t="s">
        <v>76</v>
      </c>
      <c r="D71" s="167"/>
      <c r="E71" s="19" t="str">
        <f>E70</f>
        <v>79 5 03 90160</v>
      </c>
      <c r="F71" s="18" t="s">
        <v>38</v>
      </c>
      <c r="G71" s="30">
        <f>G72</f>
        <v>2000</v>
      </c>
    </row>
    <row r="72" spans="1:7" ht="31.5">
      <c r="A72" s="5" t="s">
        <v>41</v>
      </c>
      <c r="B72" s="24" t="s">
        <v>140</v>
      </c>
      <c r="C72" s="167" t="s">
        <v>76</v>
      </c>
      <c r="D72" s="167"/>
      <c r="E72" s="19" t="str">
        <f>E71</f>
        <v>79 5 03 90160</v>
      </c>
      <c r="F72" s="18" t="s">
        <v>42</v>
      </c>
      <c r="G72" s="30">
        <v>2000</v>
      </c>
    </row>
    <row r="73" spans="1:7" ht="63">
      <c r="A73" s="11" t="s">
        <v>201</v>
      </c>
      <c r="B73" s="24" t="s">
        <v>140</v>
      </c>
      <c r="C73" s="167" t="s">
        <v>76</v>
      </c>
      <c r="D73" s="167"/>
      <c r="E73" s="18" t="s">
        <v>77</v>
      </c>
      <c r="F73" s="18"/>
      <c r="G73" s="30">
        <f>G74</f>
        <v>2000</v>
      </c>
    </row>
    <row r="74" spans="1:7" ht="31.5">
      <c r="A74" s="5" t="s">
        <v>35</v>
      </c>
      <c r="B74" s="24" t="s">
        <v>140</v>
      </c>
      <c r="C74" s="167" t="s">
        <v>76</v>
      </c>
      <c r="D74" s="167"/>
      <c r="E74" s="18" t="s">
        <v>233</v>
      </c>
      <c r="F74" s="18" t="s">
        <v>36</v>
      </c>
      <c r="G74" s="30">
        <f>G75</f>
        <v>2000</v>
      </c>
    </row>
    <row r="75" spans="1:7" ht="31.5">
      <c r="A75" s="5" t="s">
        <v>37</v>
      </c>
      <c r="B75" s="24" t="s">
        <v>140</v>
      </c>
      <c r="C75" s="167" t="s">
        <v>76</v>
      </c>
      <c r="D75" s="167"/>
      <c r="E75" s="19" t="str">
        <f>E74</f>
        <v>79 5 04 90160</v>
      </c>
      <c r="F75" s="18" t="s">
        <v>38</v>
      </c>
      <c r="G75" s="30">
        <f>G76</f>
        <v>2000</v>
      </c>
    </row>
    <row r="76" spans="1:7" ht="31.5">
      <c r="A76" s="5" t="s">
        <v>41</v>
      </c>
      <c r="B76" s="24" t="s">
        <v>140</v>
      </c>
      <c r="C76" s="167" t="s">
        <v>76</v>
      </c>
      <c r="D76" s="167"/>
      <c r="E76" s="19" t="str">
        <f>E75</f>
        <v>79 5 04 90160</v>
      </c>
      <c r="F76" s="18" t="s">
        <v>42</v>
      </c>
      <c r="G76" s="30">
        <v>2000</v>
      </c>
    </row>
    <row r="77" spans="1:7" ht="18.75" hidden="1">
      <c r="A77" s="10"/>
      <c r="B77" s="24" t="s">
        <v>140</v>
      </c>
      <c r="C77" s="167"/>
      <c r="D77" s="167"/>
      <c r="E77" s="18"/>
      <c r="F77" s="18"/>
      <c r="G77" s="30"/>
    </row>
    <row r="78" spans="1:7" ht="18.75" hidden="1">
      <c r="A78" s="5" t="s">
        <v>62</v>
      </c>
      <c r="B78" s="24" t="s">
        <v>140</v>
      </c>
      <c r="C78" s="167" t="s">
        <v>63</v>
      </c>
      <c r="D78" s="167"/>
      <c r="E78" s="18" t="s">
        <v>58</v>
      </c>
      <c r="F78" s="18"/>
      <c r="G78" s="30">
        <f>SUM(G79)</f>
        <v>0</v>
      </c>
    </row>
    <row r="79" spans="1:7" ht="47.25" hidden="1">
      <c r="A79" s="5" t="s">
        <v>64</v>
      </c>
      <c r="B79" s="24" t="s">
        <v>140</v>
      </c>
      <c r="C79" s="167" t="s">
        <v>63</v>
      </c>
      <c r="D79" s="167"/>
      <c r="E79" s="18" t="s">
        <v>65</v>
      </c>
      <c r="F79" s="18"/>
      <c r="G79" s="30">
        <f>G80+G84</f>
        <v>0</v>
      </c>
    </row>
    <row r="80" spans="1:7" ht="78.75" hidden="1">
      <c r="A80" s="10" t="s">
        <v>20</v>
      </c>
      <c r="B80" s="24" t="s">
        <v>140</v>
      </c>
      <c r="C80" s="167" t="s">
        <v>63</v>
      </c>
      <c r="D80" s="167"/>
      <c r="E80" s="18" t="s">
        <v>65</v>
      </c>
      <c r="F80" s="18" t="s">
        <v>21</v>
      </c>
      <c r="G80" s="30">
        <f>G81</f>
        <v>0</v>
      </c>
    </row>
    <row r="81" spans="1:7" ht="31.5" hidden="1">
      <c r="A81" s="10" t="s">
        <v>22</v>
      </c>
      <c r="B81" s="24" t="s">
        <v>140</v>
      </c>
      <c r="C81" s="167" t="s">
        <v>63</v>
      </c>
      <c r="D81" s="167"/>
      <c r="E81" s="18" t="s">
        <v>65</v>
      </c>
      <c r="F81" s="18" t="s">
        <v>23</v>
      </c>
      <c r="G81" s="30"/>
    </row>
    <row r="82" spans="1:7" ht="31.5" hidden="1">
      <c r="A82" s="10" t="s">
        <v>32</v>
      </c>
      <c r="B82" s="24" t="s">
        <v>140</v>
      </c>
      <c r="C82" s="167" t="s">
        <v>63</v>
      </c>
      <c r="D82" s="167"/>
      <c r="E82" s="18" t="s">
        <v>65</v>
      </c>
      <c r="F82" s="18" t="s">
        <v>25</v>
      </c>
      <c r="G82" s="30">
        <v>0</v>
      </c>
    </row>
    <row r="83" spans="1:7" ht="63" hidden="1">
      <c r="A83" s="10" t="s">
        <v>26</v>
      </c>
      <c r="B83" s="24" t="s">
        <v>140</v>
      </c>
      <c r="C83" s="167" t="s">
        <v>63</v>
      </c>
      <c r="D83" s="167"/>
      <c r="E83" s="18" t="s">
        <v>65</v>
      </c>
      <c r="F83" s="18" t="s">
        <v>27</v>
      </c>
      <c r="G83" s="30">
        <v>0</v>
      </c>
    </row>
    <row r="84" spans="1:7" ht="31.5" customHeight="1" hidden="1">
      <c r="A84" s="5" t="s">
        <v>35</v>
      </c>
      <c r="B84" s="24" t="s">
        <v>140</v>
      </c>
      <c r="C84" s="167" t="s">
        <v>63</v>
      </c>
      <c r="D84" s="167"/>
      <c r="E84" s="18" t="s">
        <v>65</v>
      </c>
      <c r="F84" s="18" t="s">
        <v>36</v>
      </c>
      <c r="G84" s="30">
        <f>G85</f>
        <v>0</v>
      </c>
    </row>
    <row r="85" spans="1:7" ht="31.5" customHeight="1" hidden="1">
      <c r="A85" s="5" t="s">
        <v>37</v>
      </c>
      <c r="B85" s="24" t="s">
        <v>140</v>
      </c>
      <c r="C85" s="167" t="s">
        <v>63</v>
      </c>
      <c r="D85" s="167"/>
      <c r="E85" s="18" t="s">
        <v>65</v>
      </c>
      <c r="F85" s="18" t="s">
        <v>38</v>
      </c>
      <c r="G85" s="30">
        <f>G86</f>
        <v>0</v>
      </c>
    </row>
    <row r="86" spans="1:7" ht="31.5" customHeight="1" hidden="1">
      <c r="A86" s="5" t="s">
        <v>41</v>
      </c>
      <c r="B86" s="24" t="s">
        <v>140</v>
      </c>
      <c r="C86" s="167" t="s">
        <v>63</v>
      </c>
      <c r="D86" s="167"/>
      <c r="E86" s="18" t="s">
        <v>65</v>
      </c>
      <c r="F86" s="18" t="s">
        <v>42</v>
      </c>
      <c r="G86" s="30"/>
    </row>
    <row r="87" spans="1:7" ht="18.75" customHeight="1" hidden="1">
      <c r="A87" s="10"/>
      <c r="B87" s="24" t="s">
        <v>140</v>
      </c>
      <c r="C87" s="179"/>
      <c r="D87" s="180"/>
      <c r="E87" s="18"/>
      <c r="F87" s="18"/>
      <c r="G87" s="30"/>
    </row>
    <row r="88" spans="1:7" ht="18.75">
      <c r="A88" s="101" t="s">
        <v>78</v>
      </c>
      <c r="B88" s="97" t="s">
        <v>140</v>
      </c>
      <c r="C88" s="182" t="s">
        <v>79</v>
      </c>
      <c r="D88" s="183"/>
      <c r="E88" s="98" t="s">
        <v>80</v>
      </c>
      <c r="F88" s="98"/>
      <c r="G88" s="102">
        <f>G89</f>
        <v>2373824.54</v>
      </c>
    </row>
    <row r="89" spans="1:7" ht="18.75">
      <c r="A89" s="10" t="s">
        <v>81</v>
      </c>
      <c r="B89" s="24" t="s">
        <v>140</v>
      </c>
      <c r="C89" s="179" t="s">
        <v>79</v>
      </c>
      <c r="D89" s="180"/>
      <c r="E89" s="18" t="s">
        <v>82</v>
      </c>
      <c r="F89" s="18"/>
      <c r="G89" s="30">
        <f>G90</f>
        <v>2373824.54</v>
      </c>
    </row>
    <row r="90" spans="1:7" ht="18.75">
      <c r="A90" s="10" t="s">
        <v>145</v>
      </c>
      <c r="B90" s="24" t="s">
        <v>140</v>
      </c>
      <c r="C90" s="179" t="s">
        <v>79</v>
      </c>
      <c r="D90" s="180"/>
      <c r="E90" s="18" t="s">
        <v>83</v>
      </c>
      <c r="F90" s="18"/>
      <c r="G90" s="30">
        <f>G91</f>
        <v>2373824.54</v>
      </c>
    </row>
    <row r="91" spans="1:7" ht="31.5">
      <c r="A91" s="5" t="s">
        <v>35</v>
      </c>
      <c r="B91" s="24" t="s">
        <v>140</v>
      </c>
      <c r="C91" s="184" t="str">
        <f>C90</f>
        <v>0409</v>
      </c>
      <c r="D91" s="185"/>
      <c r="E91" s="18" t="s">
        <v>83</v>
      </c>
      <c r="F91" s="18" t="s">
        <v>36</v>
      </c>
      <c r="G91" s="30">
        <f>G92</f>
        <v>2373824.54</v>
      </c>
    </row>
    <row r="92" spans="1:7" ht="31.5">
      <c r="A92" s="5" t="s">
        <v>37</v>
      </c>
      <c r="B92" s="24" t="s">
        <v>140</v>
      </c>
      <c r="C92" s="184" t="str">
        <f>C91</f>
        <v>0409</v>
      </c>
      <c r="D92" s="185"/>
      <c r="E92" s="18" t="s">
        <v>83</v>
      </c>
      <c r="F92" s="18" t="s">
        <v>38</v>
      </c>
      <c r="G92" s="30">
        <f>G93</f>
        <v>2373824.54</v>
      </c>
    </row>
    <row r="93" spans="1:7" ht="31.5">
      <c r="A93" s="5" t="s">
        <v>41</v>
      </c>
      <c r="B93" s="24" t="s">
        <v>140</v>
      </c>
      <c r="C93" s="169" t="str">
        <f>C92</f>
        <v>0409</v>
      </c>
      <c r="D93" s="169"/>
      <c r="E93" s="18" t="s">
        <v>83</v>
      </c>
      <c r="F93" s="18" t="s">
        <v>42</v>
      </c>
      <c r="G93" s="30">
        <f>925249+1466724.54-18149</f>
        <v>2373824.54</v>
      </c>
    </row>
    <row r="94" spans="1:7" ht="31.5">
      <c r="A94" s="89" t="s">
        <v>189</v>
      </c>
      <c r="B94" s="97" t="s">
        <v>140</v>
      </c>
      <c r="C94" s="170" t="s">
        <v>193</v>
      </c>
      <c r="D94" s="170"/>
      <c r="E94" s="98" t="s">
        <v>195</v>
      </c>
      <c r="F94" s="98"/>
      <c r="G94" s="102">
        <f>G95</f>
        <v>52600</v>
      </c>
    </row>
    <row r="95" spans="1:7" ht="31.5">
      <c r="A95" s="5" t="s">
        <v>190</v>
      </c>
      <c r="B95" s="24" t="s">
        <v>140</v>
      </c>
      <c r="C95" s="169" t="s">
        <v>193</v>
      </c>
      <c r="D95" s="169"/>
      <c r="E95" s="18" t="s">
        <v>194</v>
      </c>
      <c r="F95" s="18" t="s">
        <v>36</v>
      </c>
      <c r="G95" s="30">
        <f>G96</f>
        <v>52600</v>
      </c>
    </row>
    <row r="96" spans="1:7" ht="31.5">
      <c r="A96" s="5" t="s">
        <v>191</v>
      </c>
      <c r="B96" s="24" t="s">
        <v>140</v>
      </c>
      <c r="C96" s="169" t="s">
        <v>193</v>
      </c>
      <c r="D96" s="169"/>
      <c r="E96" s="18" t="s">
        <v>194</v>
      </c>
      <c r="F96" s="18" t="s">
        <v>38</v>
      </c>
      <c r="G96" s="30">
        <f>G97</f>
        <v>52600</v>
      </c>
    </row>
    <row r="97" spans="1:7" ht="31.5">
      <c r="A97" s="5" t="s">
        <v>192</v>
      </c>
      <c r="B97" s="24" t="s">
        <v>140</v>
      </c>
      <c r="C97" s="169" t="s">
        <v>193</v>
      </c>
      <c r="D97" s="169"/>
      <c r="E97" s="18" t="s">
        <v>194</v>
      </c>
      <c r="F97" s="18" t="s">
        <v>42</v>
      </c>
      <c r="G97" s="30">
        <v>52600</v>
      </c>
    </row>
    <row r="98" spans="1:7" ht="18.75">
      <c r="A98" s="101" t="s">
        <v>249</v>
      </c>
      <c r="B98" s="24" t="s">
        <v>140</v>
      </c>
      <c r="C98" s="182" t="s">
        <v>250</v>
      </c>
      <c r="D98" s="183"/>
      <c r="E98" s="18"/>
      <c r="F98" s="18"/>
      <c r="G98" s="30">
        <f>G99+G105</f>
        <v>741654.88</v>
      </c>
    </row>
    <row r="99" spans="1:7" ht="18.75">
      <c r="A99" s="101" t="s">
        <v>251</v>
      </c>
      <c r="B99" s="24" t="s">
        <v>140</v>
      </c>
      <c r="C99" s="167" t="s">
        <v>252</v>
      </c>
      <c r="D99" s="167"/>
      <c r="E99" s="18" t="s">
        <v>195</v>
      </c>
      <c r="F99" s="18"/>
      <c r="G99" s="30">
        <f>G100</f>
        <v>20000</v>
      </c>
    </row>
    <row r="100" spans="1:7" ht="38.25">
      <c r="A100" s="125" t="s">
        <v>259</v>
      </c>
      <c r="B100" s="24" t="s">
        <v>140</v>
      </c>
      <c r="C100" s="167" t="s">
        <v>252</v>
      </c>
      <c r="D100" s="167"/>
      <c r="E100" s="18" t="s">
        <v>255</v>
      </c>
      <c r="F100" s="18"/>
      <c r="G100" s="30">
        <f>G101</f>
        <v>20000</v>
      </c>
    </row>
    <row r="101" spans="1:7" ht="31.5">
      <c r="A101" s="5" t="s">
        <v>35</v>
      </c>
      <c r="B101" s="24" t="s">
        <v>140</v>
      </c>
      <c r="C101" s="167" t="s">
        <v>252</v>
      </c>
      <c r="D101" s="167"/>
      <c r="E101" s="18" t="s">
        <v>255</v>
      </c>
      <c r="F101" s="19" t="s">
        <v>36</v>
      </c>
      <c r="G101" s="30">
        <f>G102</f>
        <v>20000</v>
      </c>
    </row>
    <row r="102" spans="1:7" ht="31.5">
      <c r="A102" s="5" t="s">
        <v>37</v>
      </c>
      <c r="B102" s="24" t="s">
        <v>140</v>
      </c>
      <c r="C102" s="167" t="s">
        <v>252</v>
      </c>
      <c r="D102" s="167"/>
      <c r="E102" s="18" t="s">
        <v>255</v>
      </c>
      <c r="F102" s="19" t="s">
        <v>38</v>
      </c>
      <c r="G102" s="30">
        <f>G103</f>
        <v>20000</v>
      </c>
    </row>
    <row r="103" spans="1:7" ht="31.5">
      <c r="A103" s="5" t="s">
        <v>41</v>
      </c>
      <c r="B103" s="24" t="s">
        <v>140</v>
      </c>
      <c r="C103" s="167" t="s">
        <v>252</v>
      </c>
      <c r="D103" s="167"/>
      <c r="E103" s="18" t="s">
        <v>255</v>
      </c>
      <c r="F103" s="19" t="s">
        <v>42</v>
      </c>
      <c r="G103" s="30">
        <f>G104</f>
        <v>20000</v>
      </c>
    </row>
    <row r="104" spans="1:7" ht="31.5">
      <c r="A104" s="5" t="s">
        <v>256</v>
      </c>
      <c r="B104" s="24" t="s">
        <v>140</v>
      </c>
      <c r="C104" s="167" t="s">
        <v>252</v>
      </c>
      <c r="D104" s="167"/>
      <c r="E104" s="18" t="s">
        <v>255</v>
      </c>
      <c r="F104" s="19" t="s">
        <v>42</v>
      </c>
      <c r="G104" s="30">
        <v>20000</v>
      </c>
    </row>
    <row r="105" spans="1:7" ht="18.75">
      <c r="A105" s="101" t="s">
        <v>253</v>
      </c>
      <c r="B105" s="24" t="s">
        <v>140</v>
      </c>
      <c r="C105" s="167" t="s">
        <v>127</v>
      </c>
      <c r="D105" s="167"/>
      <c r="E105" s="18"/>
      <c r="F105" s="18"/>
      <c r="G105" s="30">
        <f>G106+G111</f>
        <v>721654.88</v>
      </c>
    </row>
    <row r="106" spans="1:8" s="22" customFormat="1" ht="31.5">
      <c r="A106" s="89" t="s">
        <v>125</v>
      </c>
      <c r="B106" s="97" t="s">
        <v>140</v>
      </c>
      <c r="C106" s="181" t="s">
        <v>127</v>
      </c>
      <c r="D106" s="181"/>
      <c r="E106" s="105" t="s">
        <v>195</v>
      </c>
      <c r="F106" s="105"/>
      <c r="G106" s="106">
        <f>G107</f>
        <v>510766.88</v>
      </c>
      <c r="H106" s="21"/>
    </row>
    <row r="107" spans="1:8" ht="31.5">
      <c r="A107" s="5" t="s">
        <v>126</v>
      </c>
      <c r="B107" s="24" t="s">
        <v>140</v>
      </c>
      <c r="C107" s="167" t="s">
        <v>127</v>
      </c>
      <c r="D107" s="167"/>
      <c r="E107" s="19" t="s">
        <v>146</v>
      </c>
      <c r="F107" s="19"/>
      <c r="G107" s="83">
        <f>G108</f>
        <v>510766.88</v>
      </c>
      <c r="H107" s="20"/>
    </row>
    <row r="108" spans="1:8" ht="31.5">
      <c r="A108" s="5" t="s">
        <v>35</v>
      </c>
      <c r="B108" s="24" t="s">
        <v>140</v>
      </c>
      <c r="C108" s="169" t="s">
        <v>127</v>
      </c>
      <c r="D108" s="169"/>
      <c r="E108" s="19" t="s">
        <v>146</v>
      </c>
      <c r="F108" s="19" t="s">
        <v>36</v>
      </c>
      <c r="G108" s="83">
        <f>G109</f>
        <v>510766.88</v>
      </c>
      <c r="H108" s="20"/>
    </row>
    <row r="109" spans="1:8" ht="31.5">
      <c r="A109" s="5" t="s">
        <v>37</v>
      </c>
      <c r="B109" s="24" t="s">
        <v>140</v>
      </c>
      <c r="C109" s="169" t="s">
        <v>127</v>
      </c>
      <c r="D109" s="169"/>
      <c r="E109" s="19" t="s">
        <v>146</v>
      </c>
      <c r="F109" s="19" t="s">
        <v>38</v>
      </c>
      <c r="G109" s="83">
        <f>G110</f>
        <v>510766.88</v>
      </c>
      <c r="H109" s="20"/>
    </row>
    <row r="110" spans="1:8" ht="31.5">
      <c r="A110" s="5" t="s">
        <v>265</v>
      </c>
      <c r="B110" s="24" t="s">
        <v>140</v>
      </c>
      <c r="C110" s="169" t="s">
        <v>127</v>
      </c>
      <c r="D110" s="169"/>
      <c r="E110" s="19" t="s">
        <v>146</v>
      </c>
      <c r="F110" s="19" t="s">
        <v>42</v>
      </c>
      <c r="G110" s="83">
        <f>117058.34+405559.54+18149-30000</f>
        <v>510766.88</v>
      </c>
      <c r="H110" s="20"/>
    </row>
    <row r="111" spans="1:11" ht="24.75" customHeight="1">
      <c r="A111" s="89" t="s">
        <v>210</v>
      </c>
      <c r="B111" s="97" t="s">
        <v>140</v>
      </c>
      <c r="C111" s="170" t="s">
        <v>127</v>
      </c>
      <c r="D111" s="170"/>
      <c r="E111" s="98" t="s">
        <v>234</v>
      </c>
      <c r="F111" s="36" t="s">
        <v>36</v>
      </c>
      <c r="G111" s="102">
        <f>G112+G117</f>
        <v>210888</v>
      </c>
      <c r="I111" s="8"/>
      <c r="K111" s="84"/>
    </row>
    <row r="112" spans="1:9" ht="31.5">
      <c r="A112" s="5" t="s">
        <v>35</v>
      </c>
      <c r="B112" s="24" t="s">
        <v>140</v>
      </c>
      <c r="C112" s="169" t="s">
        <v>127</v>
      </c>
      <c r="D112" s="169"/>
      <c r="E112" s="18" t="s">
        <v>234</v>
      </c>
      <c r="F112" s="25" t="s">
        <v>42</v>
      </c>
      <c r="G112" s="30">
        <f>G113</f>
        <v>208800</v>
      </c>
      <c r="I112" s="8"/>
    </row>
    <row r="113" spans="1:11" ht="31.5">
      <c r="A113" s="5" t="s">
        <v>218</v>
      </c>
      <c r="B113" s="24" t="s">
        <v>140</v>
      </c>
      <c r="C113" s="169" t="s">
        <v>127</v>
      </c>
      <c r="D113" s="169"/>
      <c r="E113" s="18" t="s">
        <v>234</v>
      </c>
      <c r="F113" s="25" t="s">
        <v>42</v>
      </c>
      <c r="G113" s="30">
        <v>208800</v>
      </c>
      <c r="I113" s="8"/>
      <c r="K113" s="84"/>
    </row>
    <row r="114" spans="1:9" ht="94.5" customHeight="1" hidden="1">
      <c r="A114" s="5" t="s">
        <v>214</v>
      </c>
      <c r="B114" s="24" t="s">
        <v>140</v>
      </c>
      <c r="C114" s="169" t="s">
        <v>127</v>
      </c>
      <c r="D114" s="169"/>
      <c r="E114" s="18" t="s">
        <v>211</v>
      </c>
      <c r="F114" s="25" t="s">
        <v>42</v>
      </c>
      <c r="G114" s="30"/>
      <c r="I114" s="8"/>
    </row>
    <row r="115" spans="1:9" ht="63" customHeight="1" hidden="1">
      <c r="A115" s="5" t="s">
        <v>215</v>
      </c>
      <c r="B115" s="24" t="s">
        <v>140</v>
      </c>
      <c r="C115" s="169" t="s">
        <v>127</v>
      </c>
      <c r="D115" s="169"/>
      <c r="E115" s="18" t="s">
        <v>211</v>
      </c>
      <c r="F115" s="25" t="s">
        <v>42</v>
      </c>
      <c r="G115" s="30"/>
      <c r="I115" s="8"/>
    </row>
    <row r="116" spans="1:9" ht="94.5" customHeight="1" hidden="1">
      <c r="A116" s="5" t="s">
        <v>213</v>
      </c>
      <c r="B116" s="24" t="s">
        <v>140</v>
      </c>
      <c r="C116" s="169" t="s">
        <v>127</v>
      </c>
      <c r="D116" s="169"/>
      <c r="E116" s="18" t="s">
        <v>211</v>
      </c>
      <c r="F116" s="25" t="s">
        <v>42</v>
      </c>
      <c r="G116" s="30"/>
      <c r="I116" s="8"/>
    </row>
    <row r="117" spans="1:9" ht="63">
      <c r="A117" s="5" t="s">
        <v>212</v>
      </c>
      <c r="B117" s="24" t="s">
        <v>140</v>
      </c>
      <c r="C117" s="169" t="s">
        <v>127</v>
      </c>
      <c r="D117" s="169"/>
      <c r="E117" s="18" t="s">
        <v>234</v>
      </c>
      <c r="F117" s="25" t="s">
        <v>42</v>
      </c>
      <c r="G117" s="30">
        <f>G113*1/100</f>
        <v>2088</v>
      </c>
      <c r="I117" s="8"/>
    </row>
    <row r="118" spans="1:7" ht="18.75">
      <c r="A118" s="101" t="s">
        <v>84</v>
      </c>
      <c r="B118" s="97" t="s">
        <v>140</v>
      </c>
      <c r="C118" s="181" t="s">
        <v>85</v>
      </c>
      <c r="D118" s="181"/>
      <c r="E118" s="98" t="s">
        <v>86</v>
      </c>
      <c r="F118" s="98"/>
      <c r="G118" s="102">
        <f>G119</f>
        <v>277608</v>
      </c>
    </row>
    <row r="119" spans="1:7" ht="18.75">
      <c r="A119" s="5" t="s">
        <v>87</v>
      </c>
      <c r="B119" s="24" t="s">
        <v>140</v>
      </c>
      <c r="C119" s="167" t="s">
        <v>88</v>
      </c>
      <c r="D119" s="167"/>
      <c r="E119" s="18" t="s">
        <v>89</v>
      </c>
      <c r="F119" s="18"/>
      <c r="G119" s="30">
        <f>G120</f>
        <v>277608</v>
      </c>
    </row>
    <row r="120" spans="1:7" ht="18.75">
      <c r="A120" s="5" t="s">
        <v>90</v>
      </c>
      <c r="B120" s="24" t="s">
        <v>140</v>
      </c>
      <c r="C120" s="167" t="s">
        <v>88</v>
      </c>
      <c r="D120" s="167"/>
      <c r="E120" s="18" t="s">
        <v>91</v>
      </c>
      <c r="F120" s="18"/>
      <c r="G120" s="30">
        <f>G121</f>
        <v>277608</v>
      </c>
    </row>
    <row r="121" spans="1:7" ht="31.5">
      <c r="A121" s="5" t="s">
        <v>92</v>
      </c>
      <c r="B121" s="24" t="s">
        <v>140</v>
      </c>
      <c r="C121" s="167" t="s">
        <v>88</v>
      </c>
      <c r="D121" s="167"/>
      <c r="E121" s="18" t="s">
        <v>91</v>
      </c>
      <c r="F121" s="18" t="s">
        <v>93</v>
      </c>
      <c r="G121" s="30">
        <f>G122</f>
        <v>277608</v>
      </c>
    </row>
    <row r="122" spans="1:7" ht="31.5">
      <c r="A122" s="5" t="s">
        <v>94</v>
      </c>
      <c r="B122" s="24" t="s">
        <v>140</v>
      </c>
      <c r="C122" s="167" t="s">
        <v>88</v>
      </c>
      <c r="D122" s="167"/>
      <c r="E122" s="18" t="s">
        <v>91</v>
      </c>
      <c r="F122" s="18" t="s">
        <v>95</v>
      </c>
      <c r="G122" s="30">
        <f>G123</f>
        <v>277608</v>
      </c>
    </row>
    <row r="123" spans="1:7" ht="18.75">
      <c r="A123" s="5" t="s">
        <v>96</v>
      </c>
      <c r="B123" s="24" t="s">
        <v>140</v>
      </c>
      <c r="C123" s="167" t="s">
        <v>88</v>
      </c>
      <c r="D123" s="167"/>
      <c r="E123" s="18" t="s">
        <v>91</v>
      </c>
      <c r="F123" s="18" t="s">
        <v>97</v>
      </c>
      <c r="G123" s="30">
        <f>11567*2*12</f>
        <v>277608</v>
      </c>
    </row>
    <row r="124" spans="1:14" ht="21" customHeight="1" hidden="1">
      <c r="A124" s="10" t="s">
        <v>98</v>
      </c>
      <c r="B124" s="24" t="s">
        <v>140</v>
      </c>
      <c r="C124" s="167" t="s">
        <v>124</v>
      </c>
      <c r="D124" s="167"/>
      <c r="E124" s="18" t="s">
        <v>99</v>
      </c>
      <c r="F124" s="18"/>
      <c r="G124" s="30">
        <f>G125</f>
        <v>0</v>
      </c>
      <c r="N124" s="7"/>
    </row>
    <row r="125" spans="1:7" ht="18.75" hidden="1">
      <c r="A125" s="5" t="s">
        <v>100</v>
      </c>
      <c r="B125" s="24" t="s">
        <v>140</v>
      </c>
      <c r="C125" s="169" t="str">
        <f>C124</f>
        <v>1102</v>
      </c>
      <c r="D125" s="169"/>
      <c r="E125" s="18" t="s">
        <v>101</v>
      </c>
      <c r="F125" s="18"/>
      <c r="G125" s="30">
        <f>G126</f>
        <v>0</v>
      </c>
    </row>
    <row r="126" spans="1:7" ht="31.5" hidden="1">
      <c r="A126" s="5" t="s">
        <v>35</v>
      </c>
      <c r="B126" s="24" t="s">
        <v>140</v>
      </c>
      <c r="C126" s="169" t="str">
        <f>C124</f>
        <v>1102</v>
      </c>
      <c r="D126" s="169"/>
      <c r="E126" s="18" t="s">
        <v>101</v>
      </c>
      <c r="F126" s="18" t="s">
        <v>36</v>
      </c>
      <c r="G126" s="30">
        <f>G127</f>
        <v>0</v>
      </c>
    </row>
    <row r="127" spans="1:7" ht="31.5" hidden="1">
      <c r="A127" s="5" t="s">
        <v>37</v>
      </c>
      <c r="B127" s="24" t="s">
        <v>140</v>
      </c>
      <c r="C127" s="169" t="str">
        <f>C126</f>
        <v>1102</v>
      </c>
      <c r="D127" s="169"/>
      <c r="E127" s="18" t="s">
        <v>101</v>
      </c>
      <c r="F127" s="18" t="s">
        <v>38</v>
      </c>
      <c r="G127" s="30">
        <f>G128</f>
        <v>0</v>
      </c>
    </row>
    <row r="128" spans="1:9" ht="31.5" hidden="1">
      <c r="A128" s="5" t="s">
        <v>41</v>
      </c>
      <c r="B128" s="24" t="s">
        <v>140</v>
      </c>
      <c r="C128" s="169" t="str">
        <f>C127</f>
        <v>1102</v>
      </c>
      <c r="D128" s="169"/>
      <c r="E128" s="18" t="s">
        <v>101</v>
      </c>
      <c r="F128" s="18" t="s">
        <v>42</v>
      </c>
      <c r="G128" s="30">
        <v>0</v>
      </c>
      <c r="I128" s="8"/>
    </row>
    <row r="129" spans="1:8" s="22" customFormat="1" ht="47.25">
      <c r="A129" s="89" t="s">
        <v>128</v>
      </c>
      <c r="B129" s="97" t="s">
        <v>140</v>
      </c>
      <c r="C129" s="181" t="s">
        <v>129</v>
      </c>
      <c r="D129" s="181"/>
      <c r="E129" s="98" t="s">
        <v>130</v>
      </c>
      <c r="F129" s="98"/>
      <c r="G129" s="37">
        <f>G130</f>
        <v>27000</v>
      </c>
      <c r="H129" s="21"/>
    </row>
    <row r="130" spans="1:8" ht="31.5">
      <c r="A130" s="5" t="s">
        <v>131</v>
      </c>
      <c r="B130" s="24" t="s">
        <v>140</v>
      </c>
      <c r="C130" s="167" t="s">
        <v>132</v>
      </c>
      <c r="D130" s="167"/>
      <c r="E130" s="18" t="s">
        <v>133</v>
      </c>
      <c r="F130" s="18"/>
      <c r="G130" s="38">
        <f>G131</f>
        <v>27000</v>
      </c>
      <c r="H130" s="20"/>
    </row>
    <row r="131" spans="1:8" ht="31.5">
      <c r="A131" s="5" t="s">
        <v>134</v>
      </c>
      <c r="B131" s="24" t="s">
        <v>140</v>
      </c>
      <c r="C131" s="167" t="s">
        <v>132</v>
      </c>
      <c r="D131" s="167"/>
      <c r="E131" s="18" t="s">
        <v>135</v>
      </c>
      <c r="F131" s="18"/>
      <c r="G131" s="38">
        <f>G132</f>
        <v>27000</v>
      </c>
      <c r="H131" s="20"/>
    </row>
    <row r="132" spans="1:8" ht="18.75">
      <c r="A132" s="5" t="s">
        <v>136</v>
      </c>
      <c r="B132" s="24" t="s">
        <v>140</v>
      </c>
      <c r="C132" s="167" t="s">
        <v>132</v>
      </c>
      <c r="D132" s="167"/>
      <c r="E132" s="18" t="s">
        <v>135</v>
      </c>
      <c r="F132" s="18" t="s">
        <v>137</v>
      </c>
      <c r="G132" s="38">
        <f>G133</f>
        <v>27000</v>
      </c>
      <c r="H132" s="20"/>
    </row>
    <row r="133" spans="1:8" ht="18.75">
      <c r="A133" s="5" t="s">
        <v>121</v>
      </c>
      <c r="B133" s="24" t="s">
        <v>140</v>
      </c>
      <c r="C133" s="167" t="s">
        <v>132</v>
      </c>
      <c r="D133" s="167"/>
      <c r="E133" s="18" t="s">
        <v>135</v>
      </c>
      <c r="F133" s="18" t="s">
        <v>138</v>
      </c>
      <c r="G133" s="38">
        <v>27000</v>
      </c>
      <c r="H133" s="20"/>
    </row>
    <row r="134" spans="1:11" ht="58.5">
      <c r="A134" s="107" t="s">
        <v>147</v>
      </c>
      <c r="B134" s="39"/>
      <c r="C134" s="182"/>
      <c r="D134" s="183"/>
      <c r="E134" s="98"/>
      <c r="F134" s="98"/>
      <c r="G134" s="108">
        <f>G135+G150+G165</f>
        <v>2061970.7875</v>
      </c>
      <c r="I134" s="8"/>
      <c r="K134" s="84"/>
    </row>
    <row r="135" spans="1:11" ht="18.75">
      <c r="A135" s="10" t="s">
        <v>102</v>
      </c>
      <c r="B135" s="24" t="s">
        <v>141</v>
      </c>
      <c r="C135" s="168" t="s">
        <v>103</v>
      </c>
      <c r="D135" s="168"/>
      <c r="E135" s="18" t="s">
        <v>15</v>
      </c>
      <c r="F135" s="25"/>
      <c r="G135" s="30">
        <f>G136</f>
        <v>1820817.46</v>
      </c>
      <c r="I135" s="8"/>
      <c r="K135" s="84"/>
    </row>
    <row r="136" spans="1:9" ht="18.75">
      <c r="A136" s="10" t="s">
        <v>104</v>
      </c>
      <c r="B136" s="24" t="s">
        <v>141</v>
      </c>
      <c r="C136" s="168" t="s">
        <v>105</v>
      </c>
      <c r="D136" s="168"/>
      <c r="E136" s="18" t="s">
        <v>106</v>
      </c>
      <c r="F136" s="25"/>
      <c r="G136" s="30">
        <f>G137</f>
        <v>1820817.46</v>
      </c>
      <c r="I136" s="8"/>
    </row>
    <row r="137" spans="1:11" ht="18.75">
      <c r="A137" s="101" t="s">
        <v>107</v>
      </c>
      <c r="B137" s="97" t="s">
        <v>141</v>
      </c>
      <c r="C137" s="186" t="s">
        <v>105</v>
      </c>
      <c r="D137" s="186"/>
      <c r="E137" s="98" t="s">
        <v>108</v>
      </c>
      <c r="F137" s="36"/>
      <c r="G137" s="102">
        <f>G138+G143+G148</f>
        <v>1820817.46</v>
      </c>
      <c r="I137" s="8"/>
      <c r="K137" s="84"/>
    </row>
    <row r="138" spans="1:9" ht="31.5">
      <c r="A138" s="10" t="s">
        <v>109</v>
      </c>
      <c r="B138" s="24" t="s">
        <v>141</v>
      </c>
      <c r="C138" s="168" t="s">
        <v>105</v>
      </c>
      <c r="D138" s="168"/>
      <c r="E138" s="18" t="s">
        <v>110</v>
      </c>
      <c r="F138" s="25"/>
      <c r="G138" s="30">
        <f>G139</f>
        <v>1429170</v>
      </c>
      <c r="I138" s="8"/>
    </row>
    <row r="139" spans="1:10" ht="78.75">
      <c r="A139" s="10" t="s">
        <v>20</v>
      </c>
      <c r="B139" s="24" t="s">
        <v>141</v>
      </c>
      <c r="C139" s="168" t="s">
        <v>105</v>
      </c>
      <c r="D139" s="168"/>
      <c r="E139" s="18" t="s">
        <v>110</v>
      </c>
      <c r="F139" s="25" t="s">
        <v>21</v>
      </c>
      <c r="G139" s="30">
        <f>G140</f>
        <v>1429170</v>
      </c>
      <c r="I139" s="8"/>
      <c r="J139" s="84"/>
    </row>
    <row r="140" spans="1:11" ht="31.5">
      <c r="A140" s="10" t="s">
        <v>111</v>
      </c>
      <c r="B140" s="24" t="s">
        <v>141</v>
      </c>
      <c r="C140" s="168" t="s">
        <v>105</v>
      </c>
      <c r="D140" s="168"/>
      <c r="E140" s="18" t="s">
        <v>110</v>
      </c>
      <c r="F140" s="25" t="s">
        <v>112</v>
      </c>
      <c r="G140" s="30">
        <f>G141+G142</f>
        <v>1429170</v>
      </c>
      <c r="I140" s="8"/>
      <c r="J140" s="84">
        <f>J141+J142</f>
        <v>2450005.7142857146</v>
      </c>
      <c r="K140" s="84"/>
    </row>
    <row r="141" spans="1:11" ht="18.75">
      <c r="A141" s="10" t="s">
        <v>113</v>
      </c>
      <c r="B141" s="24" t="s">
        <v>141</v>
      </c>
      <c r="C141" s="168" t="s">
        <v>105</v>
      </c>
      <c r="D141" s="168"/>
      <c r="E141" s="18" t="s">
        <v>110</v>
      </c>
      <c r="F141" s="25" t="s">
        <v>114</v>
      </c>
      <c r="G141" s="30">
        <f>(128213.55-18446.25)*12/12*10</f>
        <v>1097673</v>
      </c>
      <c r="I141" s="8"/>
      <c r="J141" s="84">
        <f>G141/7*12</f>
        <v>1881725.142857143</v>
      </c>
      <c r="K141" s="84"/>
    </row>
    <row r="142" spans="1:13" ht="63">
      <c r="A142" s="10" t="s">
        <v>26</v>
      </c>
      <c r="B142" s="24" t="s">
        <v>141</v>
      </c>
      <c r="C142" s="168" t="s">
        <v>105</v>
      </c>
      <c r="D142" s="168"/>
      <c r="E142" s="18" t="s">
        <v>110</v>
      </c>
      <c r="F142" s="25" t="s">
        <v>115</v>
      </c>
      <c r="G142" s="30">
        <v>331497</v>
      </c>
      <c r="I142" s="96"/>
      <c r="J142" s="84">
        <f>G142/7*12</f>
        <v>568280.5714285714</v>
      </c>
      <c r="M142" s="84"/>
    </row>
    <row r="143" spans="1:9" ht="31.5">
      <c r="A143" s="5" t="s">
        <v>35</v>
      </c>
      <c r="B143" s="24" t="s">
        <v>141</v>
      </c>
      <c r="C143" s="168" t="s">
        <v>105</v>
      </c>
      <c r="D143" s="168"/>
      <c r="E143" s="18" t="s">
        <v>117</v>
      </c>
      <c r="F143" s="25" t="s">
        <v>36</v>
      </c>
      <c r="G143" s="30">
        <f>G144</f>
        <v>390147.46</v>
      </c>
      <c r="I143" s="8"/>
    </row>
    <row r="144" spans="1:9" ht="31.5">
      <c r="A144" s="5" t="s">
        <v>37</v>
      </c>
      <c r="B144" s="24" t="s">
        <v>141</v>
      </c>
      <c r="C144" s="168" t="s">
        <v>105</v>
      </c>
      <c r="D144" s="168"/>
      <c r="E144" s="18" t="s">
        <v>117</v>
      </c>
      <c r="F144" s="25" t="s">
        <v>38</v>
      </c>
      <c r="G144" s="30">
        <f>G146+G147+G145</f>
        <v>390147.46</v>
      </c>
      <c r="I144" s="8"/>
    </row>
    <row r="145" spans="1:9" ht="31.5">
      <c r="A145" s="5" t="s">
        <v>39</v>
      </c>
      <c r="B145" s="24" t="s">
        <v>141</v>
      </c>
      <c r="C145" s="168" t="s">
        <v>105</v>
      </c>
      <c r="D145" s="168"/>
      <c r="E145" s="18" t="s">
        <v>117</v>
      </c>
      <c r="F145" s="25" t="s">
        <v>40</v>
      </c>
      <c r="G145" s="30">
        <v>2600</v>
      </c>
      <c r="I145" s="8"/>
    </row>
    <row r="146" spans="1:9" ht="31.5">
      <c r="A146" s="5" t="s">
        <v>41</v>
      </c>
      <c r="B146" s="24" t="s">
        <v>141</v>
      </c>
      <c r="C146" s="168" t="s">
        <v>105</v>
      </c>
      <c r="D146" s="168"/>
      <c r="E146" s="18" t="s">
        <v>117</v>
      </c>
      <c r="F146" s="25" t="s">
        <v>42</v>
      </c>
      <c r="G146" s="30">
        <f>300000-37793-201500+76840.46</f>
        <v>137547.46000000002</v>
      </c>
      <c r="I146" s="8"/>
    </row>
    <row r="147" spans="1:9" ht="18.75">
      <c r="A147" s="5" t="s">
        <v>222</v>
      </c>
      <c r="B147" s="24" t="s">
        <v>141</v>
      </c>
      <c r="C147" s="168" t="s">
        <v>105</v>
      </c>
      <c r="D147" s="168"/>
      <c r="E147" s="18" t="s">
        <v>117</v>
      </c>
      <c r="F147" s="25" t="s">
        <v>223</v>
      </c>
      <c r="G147" s="30">
        <v>250000</v>
      </c>
      <c r="I147" s="8"/>
    </row>
    <row r="148" spans="1:9" ht="18.75">
      <c r="A148" s="5" t="s">
        <v>43</v>
      </c>
      <c r="B148" s="24" t="s">
        <v>141</v>
      </c>
      <c r="C148" s="168" t="s">
        <v>105</v>
      </c>
      <c r="D148" s="168"/>
      <c r="E148" s="18" t="s">
        <v>117</v>
      </c>
      <c r="F148" s="25" t="s">
        <v>44</v>
      </c>
      <c r="G148" s="30">
        <f>G149</f>
        <v>1500</v>
      </c>
      <c r="I148" s="8"/>
    </row>
    <row r="149" spans="1:9" ht="18.75">
      <c r="A149" s="5" t="s">
        <v>143</v>
      </c>
      <c r="B149" s="24" t="s">
        <v>141</v>
      </c>
      <c r="C149" s="168" t="s">
        <v>105</v>
      </c>
      <c r="D149" s="168"/>
      <c r="E149" s="18" t="s">
        <v>117</v>
      </c>
      <c r="F149" s="25" t="s">
        <v>144</v>
      </c>
      <c r="G149" s="30">
        <v>1500</v>
      </c>
      <c r="I149" s="8"/>
    </row>
    <row r="150" spans="1:11" ht="31.5">
      <c r="A150" s="101" t="s">
        <v>118</v>
      </c>
      <c r="B150" s="24" t="s">
        <v>141</v>
      </c>
      <c r="C150" s="186" t="s">
        <v>105</v>
      </c>
      <c r="D150" s="186"/>
      <c r="E150" s="98" t="s">
        <v>148</v>
      </c>
      <c r="F150" s="36"/>
      <c r="G150" s="102">
        <f>G151+G155</f>
        <v>231153.3275</v>
      </c>
      <c r="I150" s="8"/>
      <c r="K150" s="84"/>
    </row>
    <row r="151" spans="1:10" ht="78.75">
      <c r="A151" s="10" t="s">
        <v>20</v>
      </c>
      <c r="B151" s="24" t="s">
        <v>141</v>
      </c>
      <c r="C151" s="168" t="s">
        <v>105</v>
      </c>
      <c r="D151" s="168"/>
      <c r="E151" s="18" t="s">
        <v>247</v>
      </c>
      <c r="F151" s="25" t="s">
        <v>21</v>
      </c>
      <c r="G151" s="30">
        <f>G152</f>
        <v>216153.3275</v>
      </c>
      <c r="I151" s="8">
        <f>I152*1.302</f>
        <v>593347.9608</v>
      </c>
      <c r="J151" s="84">
        <f>I151-G151</f>
        <v>377194.6333</v>
      </c>
    </row>
    <row r="152" spans="1:11" ht="31.5">
      <c r="A152" s="10" t="s">
        <v>111</v>
      </c>
      <c r="B152" s="24" t="s">
        <v>141</v>
      </c>
      <c r="C152" s="168" t="s">
        <v>105</v>
      </c>
      <c r="D152" s="168"/>
      <c r="E152" s="18" t="s">
        <v>247</v>
      </c>
      <c r="F152" s="25" t="s">
        <v>112</v>
      </c>
      <c r="G152" s="30">
        <f>G153+G154</f>
        <v>216153.3275</v>
      </c>
      <c r="I152" s="8">
        <f>37976.7*12</f>
        <v>455720.39999999997</v>
      </c>
      <c r="K152" s="84"/>
    </row>
    <row r="153" spans="1:13" ht="18.75">
      <c r="A153" s="10" t="s">
        <v>113</v>
      </c>
      <c r="B153" s="24" t="s">
        <v>141</v>
      </c>
      <c r="C153" s="168" t="s">
        <v>105</v>
      </c>
      <c r="D153" s="168"/>
      <c r="E153" s="18" t="s">
        <v>247</v>
      </c>
      <c r="F153" s="25" t="s">
        <v>114</v>
      </c>
      <c r="G153" s="30">
        <v>166016.25</v>
      </c>
      <c r="I153" s="8"/>
      <c r="M153" s="84"/>
    </row>
    <row r="154" spans="1:9" ht="63">
      <c r="A154" s="10" t="s">
        <v>26</v>
      </c>
      <c r="B154" s="24" t="s">
        <v>141</v>
      </c>
      <c r="C154" s="168" t="s">
        <v>105</v>
      </c>
      <c r="D154" s="168"/>
      <c r="E154" s="18" t="s">
        <v>247</v>
      </c>
      <c r="F154" s="25" t="s">
        <v>115</v>
      </c>
      <c r="G154" s="30">
        <f>G153*30.2/100+0.17</f>
        <v>50137.0775</v>
      </c>
      <c r="I154" s="8"/>
    </row>
    <row r="155" spans="1:9" ht="31.5">
      <c r="A155" s="10" t="s">
        <v>116</v>
      </c>
      <c r="B155" s="24" t="s">
        <v>141</v>
      </c>
      <c r="C155" s="168" t="s">
        <v>105</v>
      </c>
      <c r="D155" s="168"/>
      <c r="E155" s="18" t="s">
        <v>117</v>
      </c>
      <c r="F155" s="25"/>
      <c r="G155" s="30">
        <f>G156</f>
        <v>15000</v>
      </c>
      <c r="I155" s="8"/>
    </row>
    <row r="156" spans="1:9" ht="31.5">
      <c r="A156" s="5" t="s">
        <v>35</v>
      </c>
      <c r="B156" s="24" t="s">
        <v>141</v>
      </c>
      <c r="C156" s="168" t="s">
        <v>105</v>
      </c>
      <c r="D156" s="168"/>
      <c r="E156" s="18" t="s">
        <v>117</v>
      </c>
      <c r="F156" s="25" t="s">
        <v>36</v>
      </c>
      <c r="G156" s="30">
        <f>G157</f>
        <v>15000</v>
      </c>
      <c r="I156" s="8"/>
    </row>
    <row r="157" spans="1:9" ht="31.5">
      <c r="A157" s="5" t="s">
        <v>37</v>
      </c>
      <c r="B157" s="24" t="s">
        <v>141</v>
      </c>
      <c r="C157" s="168" t="s">
        <v>105</v>
      </c>
      <c r="D157" s="168"/>
      <c r="E157" s="18" t="s">
        <v>117</v>
      </c>
      <c r="F157" s="25" t="s">
        <v>38</v>
      </c>
      <c r="G157" s="30">
        <f>G158</f>
        <v>15000</v>
      </c>
      <c r="I157" s="8"/>
    </row>
    <row r="158" spans="1:9" ht="31.5">
      <c r="A158" s="5" t="s">
        <v>41</v>
      </c>
      <c r="B158" s="24" t="s">
        <v>141</v>
      </c>
      <c r="C158" s="168" t="s">
        <v>105</v>
      </c>
      <c r="D158" s="168"/>
      <c r="E158" s="18" t="s">
        <v>117</v>
      </c>
      <c r="F158" s="25" t="s">
        <v>42</v>
      </c>
      <c r="G158" s="30">
        <v>15000</v>
      </c>
      <c r="I158" s="8"/>
    </row>
    <row r="159" spans="1:9" ht="18.75" hidden="1">
      <c r="A159" s="10"/>
      <c r="B159" s="24"/>
      <c r="C159" s="168"/>
      <c r="D159" s="168"/>
      <c r="E159" s="18"/>
      <c r="F159" s="25"/>
      <c r="G159" s="30"/>
      <c r="I159" s="8"/>
    </row>
    <row r="160" spans="1:8" ht="31.5" hidden="1">
      <c r="A160" s="10" t="s">
        <v>139</v>
      </c>
      <c r="B160" s="24" t="s">
        <v>141</v>
      </c>
      <c r="C160" s="168" t="s">
        <v>119</v>
      </c>
      <c r="D160" s="168"/>
      <c r="E160" s="19" t="s">
        <v>149</v>
      </c>
      <c r="F160" s="25"/>
      <c r="G160" s="30">
        <f>G161</f>
        <v>0</v>
      </c>
      <c r="H160" s="8"/>
    </row>
    <row r="161" spans="1:9" ht="31.5" hidden="1">
      <c r="A161" s="10" t="s">
        <v>116</v>
      </c>
      <c r="B161" s="24" t="s">
        <v>141</v>
      </c>
      <c r="C161" s="187" t="str">
        <f>C160</f>
        <v>0804</v>
      </c>
      <c r="D161" s="187"/>
      <c r="E161" s="19" t="str">
        <f>E160</f>
        <v>91 7 13 90310</v>
      </c>
      <c r="F161" s="25"/>
      <c r="G161" s="30">
        <f>G162</f>
        <v>0</v>
      </c>
      <c r="H161" s="8"/>
      <c r="I161" s="7"/>
    </row>
    <row r="162" spans="1:8" ht="31.5" hidden="1">
      <c r="A162" s="5" t="s">
        <v>35</v>
      </c>
      <c r="B162" s="24" t="s">
        <v>141</v>
      </c>
      <c r="C162" s="187" t="str">
        <f>C160</f>
        <v>0804</v>
      </c>
      <c r="D162" s="187"/>
      <c r="E162" s="19" t="str">
        <f>E161</f>
        <v>91 7 13 90310</v>
      </c>
      <c r="F162" s="25" t="s">
        <v>36</v>
      </c>
      <c r="G162" s="30">
        <f>G163</f>
        <v>0</v>
      </c>
      <c r="H162" s="8"/>
    </row>
    <row r="163" spans="1:8" ht="31.5" hidden="1">
      <c r="A163" s="5" t="s">
        <v>37</v>
      </c>
      <c r="B163" s="24" t="s">
        <v>141</v>
      </c>
      <c r="C163" s="187" t="str">
        <f>C162</f>
        <v>0804</v>
      </c>
      <c r="D163" s="187"/>
      <c r="E163" s="19" t="str">
        <f>E162</f>
        <v>91 7 13 90310</v>
      </c>
      <c r="F163" s="25" t="s">
        <v>38</v>
      </c>
      <c r="G163" s="30">
        <f>G164</f>
        <v>0</v>
      </c>
      <c r="H163" s="8"/>
    </row>
    <row r="164" spans="1:8" ht="31.5" hidden="1">
      <c r="A164" s="5" t="s">
        <v>41</v>
      </c>
      <c r="B164" s="24" t="s">
        <v>141</v>
      </c>
      <c r="C164" s="187" t="str">
        <f>C163</f>
        <v>0804</v>
      </c>
      <c r="D164" s="187"/>
      <c r="E164" s="19" t="str">
        <f>E163</f>
        <v>91 7 13 90310</v>
      </c>
      <c r="F164" s="25" t="s">
        <v>42</v>
      </c>
      <c r="G164" s="30"/>
      <c r="H164" s="8"/>
    </row>
    <row r="165" spans="1:8" ht="31.5">
      <c r="A165" s="101" t="s">
        <v>408</v>
      </c>
      <c r="B165" s="24" t="s">
        <v>140</v>
      </c>
      <c r="C165" s="167" t="s">
        <v>119</v>
      </c>
      <c r="D165" s="167"/>
      <c r="E165" s="98"/>
      <c r="F165" s="25"/>
      <c r="G165" s="102">
        <f>G166</f>
        <v>10000</v>
      </c>
      <c r="H165" s="8"/>
    </row>
    <row r="166" spans="1:8" ht="47.25">
      <c r="A166" s="5" t="s">
        <v>260</v>
      </c>
      <c r="B166" s="24" t="s">
        <v>140</v>
      </c>
      <c r="C166" s="167" t="s">
        <v>119</v>
      </c>
      <c r="D166" s="167"/>
      <c r="E166" s="18" t="s">
        <v>409</v>
      </c>
      <c r="F166" s="25"/>
      <c r="G166" s="30">
        <f>G167</f>
        <v>10000</v>
      </c>
      <c r="H166" s="8"/>
    </row>
    <row r="167" spans="1:8" ht="31.5">
      <c r="A167" s="5" t="s">
        <v>35</v>
      </c>
      <c r="B167" s="24" t="s">
        <v>140</v>
      </c>
      <c r="C167" s="167" t="s">
        <v>119</v>
      </c>
      <c r="D167" s="167"/>
      <c r="E167" s="18" t="s">
        <v>410</v>
      </c>
      <c r="F167" s="25" t="s">
        <v>36</v>
      </c>
      <c r="G167" s="30">
        <f>G168</f>
        <v>10000</v>
      </c>
      <c r="H167" s="8"/>
    </row>
    <row r="168" spans="1:8" ht="31.5">
      <c r="A168" s="5" t="s">
        <v>37</v>
      </c>
      <c r="B168" s="24" t="s">
        <v>140</v>
      </c>
      <c r="C168" s="167" t="s">
        <v>119</v>
      </c>
      <c r="D168" s="167"/>
      <c r="E168" s="18" t="s">
        <v>410</v>
      </c>
      <c r="F168" s="25" t="s">
        <v>38</v>
      </c>
      <c r="G168" s="30">
        <f>G169</f>
        <v>10000</v>
      </c>
      <c r="H168" s="8"/>
    </row>
    <row r="169" spans="1:8" ht="31.5">
      <c r="A169" s="5" t="s">
        <v>41</v>
      </c>
      <c r="B169" s="24" t="s">
        <v>140</v>
      </c>
      <c r="C169" s="167" t="s">
        <v>119</v>
      </c>
      <c r="D169" s="167"/>
      <c r="E169" s="18" t="s">
        <v>410</v>
      </c>
      <c r="F169" s="25" t="s">
        <v>42</v>
      </c>
      <c r="G169" s="30">
        <f>G170</f>
        <v>10000</v>
      </c>
      <c r="H169" s="8"/>
    </row>
    <row r="170" spans="1:8" ht="18.75">
      <c r="A170" s="5" t="s">
        <v>264</v>
      </c>
      <c r="B170" s="24" t="s">
        <v>140</v>
      </c>
      <c r="C170" s="167" t="s">
        <v>119</v>
      </c>
      <c r="D170" s="167"/>
      <c r="E170" s="18" t="s">
        <v>410</v>
      </c>
      <c r="F170" s="25" t="s">
        <v>42</v>
      </c>
      <c r="G170" s="30">
        <v>10000</v>
      </c>
      <c r="H170" s="8"/>
    </row>
    <row r="171" spans="1:13" ht="18.75">
      <c r="A171" s="11" t="s">
        <v>120</v>
      </c>
      <c r="B171" s="26"/>
      <c r="C171" s="167"/>
      <c r="D171" s="167"/>
      <c r="E171" s="18"/>
      <c r="F171" s="18"/>
      <c r="G171" s="30">
        <f>G7+G134</f>
        <v>11177940.53899</v>
      </c>
      <c r="H171" s="88" t="e">
        <f>G171-G37-G42-G51-G78-G92-#REF!</f>
        <v>#REF!</v>
      </c>
      <c r="J171" s="84">
        <f>J151+K140+K21</f>
        <v>377194.6333</v>
      </c>
      <c r="K171" s="84"/>
      <c r="M171" s="84"/>
    </row>
    <row r="172" spans="1:8" ht="15.75">
      <c r="A172" s="34"/>
      <c r="B172" s="31"/>
      <c r="C172" s="27"/>
      <c r="D172" s="27"/>
      <c r="E172" s="27"/>
      <c r="F172" s="27"/>
      <c r="G172" s="32"/>
      <c r="H172" s="88" t="e">
        <f>G171-H171</f>
        <v>#REF!</v>
      </c>
    </row>
    <row r="173" spans="1:11" ht="12.75">
      <c r="A173" s="91"/>
      <c r="K173" s="84"/>
    </row>
    <row r="174" spans="1:11" ht="15.75">
      <c r="A174" s="34"/>
      <c r="B174" s="31"/>
      <c r="C174" s="27"/>
      <c r="D174" s="27"/>
      <c r="E174" s="27"/>
      <c r="F174" s="27"/>
      <c r="G174" s="32"/>
      <c r="K174" s="84"/>
    </row>
    <row r="175" spans="1:7" ht="15.75">
      <c r="A175" s="13"/>
      <c r="B175" s="28"/>
      <c r="C175" s="28"/>
      <c r="D175" s="28"/>
      <c r="E175" s="28"/>
      <c r="F175" s="28"/>
      <c r="G175" s="29"/>
    </row>
    <row r="176" spans="1:7" ht="15.75">
      <c r="A176" s="13"/>
      <c r="B176" s="28"/>
      <c r="C176" s="28"/>
      <c r="D176" s="28"/>
      <c r="E176" s="28"/>
      <c r="F176" s="28"/>
      <c r="G176" s="29"/>
    </row>
    <row r="177" spans="1:7" ht="15.75">
      <c r="A177" s="13"/>
      <c r="B177" s="28"/>
      <c r="C177" s="28"/>
      <c r="D177" s="28"/>
      <c r="E177" s="28"/>
      <c r="F177" s="28"/>
      <c r="G177" s="29"/>
    </row>
    <row r="178" spans="1:7" ht="15.75">
      <c r="A178" s="13"/>
      <c r="B178" s="28"/>
      <c r="C178" s="28"/>
      <c r="D178" s="28"/>
      <c r="E178" s="28"/>
      <c r="F178" s="28"/>
      <c r="G178" s="29"/>
    </row>
    <row r="179" spans="1:7" ht="15.75">
      <c r="A179" s="13"/>
      <c r="B179" s="28"/>
      <c r="C179" s="28"/>
      <c r="D179" s="28"/>
      <c r="E179" s="28"/>
      <c r="F179" s="28"/>
      <c r="G179" s="29"/>
    </row>
    <row r="180" spans="1:7" ht="15.75">
      <c r="A180" s="13"/>
      <c r="B180" s="28"/>
      <c r="C180" s="28"/>
      <c r="D180" s="28"/>
      <c r="E180" s="28"/>
      <c r="F180" s="28"/>
      <c r="G180" s="29"/>
    </row>
    <row r="181" spans="1:7" ht="15.75">
      <c r="A181" s="13"/>
      <c r="B181" s="28"/>
      <c r="C181" s="28"/>
      <c r="D181" s="28"/>
      <c r="E181" s="28"/>
      <c r="F181" s="28"/>
      <c r="G181" s="29"/>
    </row>
    <row r="182" spans="1:7" ht="15.75">
      <c r="A182" s="13"/>
      <c r="B182" s="28"/>
      <c r="C182" s="28"/>
      <c r="D182" s="28"/>
      <c r="E182" s="28"/>
      <c r="F182" s="28"/>
      <c r="G182" s="29"/>
    </row>
    <row r="183" spans="1:7" ht="15.75">
      <c r="A183" s="13"/>
      <c r="B183" s="28"/>
      <c r="C183" s="28"/>
      <c r="D183" s="28"/>
      <c r="E183" s="28"/>
      <c r="F183" s="28"/>
      <c r="G183" s="29"/>
    </row>
    <row r="184" spans="1:7" ht="15.75">
      <c r="A184" s="13"/>
      <c r="B184" s="28"/>
      <c r="C184" s="28"/>
      <c r="D184" s="28"/>
      <c r="E184" s="28"/>
      <c r="F184" s="28"/>
      <c r="G184" s="29"/>
    </row>
    <row r="185" spans="1:7" ht="15.75">
      <c r="A185" s="13"/>
      <c r="B185" s="28"/>
      <c r="C185" s="28"/>
      <c r="D185" s="28"/>
      <c r="E185" s="28"/>
      <c r="F185" s="28"/>
      <c r="G185" s="29"/>
    </row>
    <row r="186" spans="1:7" ht="15.75">
      <c r="A186" s="13"/>
      <c r="B186" s="28"/>
      <c r="C186" s="28"/>
      <c r="D186" s="28"/>
      <c r="E186" s="28"/>
      <c r="F186" s="28"/>
      <c r="G186" s="29"/>
    </row>
    <row r="187" spans="1:7" ht="15.75">
      <c r="A187" s="13"/>
      <c r="B187" s="28"/>
      <c r="C187" s="28"/>
      <c r="D187" s="28"/>
      <c r="E187" s="28"/>
      <c r="F187" s="28"/>
      <c r="G187" s="29"/>
    </row>
    <row r="188" spans="1:7" ht="15.75">
      <c r="A188" s="13"/>
      <c r="B188" s="28"/>
      <c r="C188" s="28"/>
      <c r="D188" s="28"/>
      <c r="E188" s="28"/>
      <c r="F188" s="28"/>
      <c r="G188" s="29"/>
    </row>
    <row r="189" spans="1:7" ht="15.75">
      <c r="A189" s="13"/>
      <c r="B189" s="28"/>
      <c r="C189" s="28"/>
      <c r="D189" s="28"/>
      <c r="E189" s="28"/>
      <c r="F189" s="28"/>
      <c r="G189" s="29"/>
    </row>
    <row r="190" spans="1:7" ht="15.75">
      <c r="A190" s="13"/>
      <c r="B190" s="28"/>
      <c r="C190" s="28"/>
      <c r="D190" s="28"/>
      <c r="E190" s="28"/>
      <c r="F190" s="28"/>
      <c r="G190" s="29"/>
    </row>
    <row r="191" spans="1:7" ht="15.75">
      <c r="A191" s="13"/>
      <c r="B191" s="28"/>
      <c r="C191" s="28"/>
      <c r="D191" s="28"/>
      <c r="E191" s="28"/>
      <c r="F191" s="28"/>
      <c r="G191" s="29"/>
    </row>
    <row r="192" spans="1:7" ht="15.75">
      <c r="A192" s="13"/>
      <c r="B192" s="28"/>
      <c r="C192" s="28"/>
      <c r="D192" s="28"/>
      <c r="E192" s="28"/>
      <c r="F192" s="28"/>
      <c r="G192" s="29"/>
    </row>
    <row r="193" spans="1:7" ht="15.75">
      <c r="A193" s="13"/>
      <c r="B193" s="28"/>
      <c r="C193" s="28"/>
      <c r="D193" s="28"/>
      <c r="E193" s="28"/>
      <c r="F193" s="28"/>
      <c r="G193" s="29"/>
    </row>
    <row r="194" spans="1:7" ht="15.75">
      <c r="A194" s="13"/>
      <c r="B194" s="28"/>
      <c r="C194" s="28"/>
      <c r="D194" s="28"/>
      <c r="E194" s="28"/>
      <c r="F194" s="28"/>
      <c r="G194" s="29"/>
    </row>
    <row r="195" spans="1:7" ht="15.75">
      <c r="A195" s="13"/>
      <c r="B195" s="28"/>
      <c r="C195" s="28"/>
      <c r="D195" s="28"/>
      <c r="E195" s="28"/>
      <c r="F195" s="28"/>
      <c r="G195" s="29"/>
    </row>
    <row r="196" spans="1:7" ht="15.75">
      <c r="A196" s="13"/>
      <c r="B196" s="28"/>
      <c r="C196" s="28"/>
      <c r="D196" s="28"/>
      <c r="E196" s="28"/>
      <c r="F196" s="28"/>
      <c r="G196" s="29"/>
    </row>
    <row r="197" spans="1:7" ht="15.75">
      <c r="A197" s="13"/>
      <c r="B197" s="28"/>
      <c r="C197" s="28"/>
      <c r="D197" s="28"/>
      <c r="E197" s="28"/>
      <c r="F197" s="28"/>
      <c r="G197" s="29"/>
    </row>
    <row r="198" spans="1:7" ht="15.75">
      <c r="A198" s="13"/>
      <c r="B198" s="28"/>
      <c r="C198" s="28"/>
      <c r="D198" s="28"/>
      <c r="E198" s="28"/>
      <c r="F198" s="28"/>
      <c r="G198" s="29"/>
    </row>
    <row r="199" spans="1:7" ht="15.75">
      <c r="A199" s="13"/>
      <c r="B199" s="28"/>
      <c r="C199" s="28"/>
      <c r="D199" s="28"/>
      <c r="E199" s="28"/>
      <c r="F199" s="28"/>
      <c r="G199" s="29"/>
    </row>
    <row r="200" spans="1:7" ht="15.75">
      <c r="A200" s="13"/>
      <c r="B200" s="28"/>
      <c r="C200" s="28"/>
      <c r="D200" s="28"/>
      <c r="E200" s="28"/>
      <c r="F200" s="28"/>
      <c r="G200" s="29"/>
    </row>
  </sheetData>
  <sheetProtection/>
  <mergeCells count="174">
    <mergeCell ref="E1:G1"/>
    <mergeCell ref="C134:D134"/>
    <mergeCell ref="C135:D135"/>
    <mergeCell ref="C136:D136"/>
    <mergeCell ref="C146:D146"/>
    <mergeCell ref="C143:D143"/>
    <mergeCell ref="C47:D47"/>
    <mergeCell ref="C48:D48"/>
    <mergeCell ref="C49:D49"/>
    <mergeCell ref="C50:D50"/>
    <mergeCell ref="C162:D162"/>
    <mergeCell ref="C163:D163"/>
    <mergeCell ref="C164:D164"/>
    <mergeCell ref="C171:D171"/>
    <mergeCell ref="C158:D158"/>
    <mergeCell ref="C150:D150"/>
    <mergeCell ref="C151:D151"/>
    <mergeCell ref="C152:D152"/>
    <mergeCell ref="C153:D153"/>
    <mergeCell ref="C154:D154"/>
    <mergeCell ref="C159:D159"/>
    <mergeCell ref="C160:D160"/>
    <mergeCell ref="C161:D161"/>
    <mergeCell ref="C140:D140"/>
    <mergeCell ref="C141:D141"/>
    <mergeCell ref="C142:D142"/>
    <mergeCell ref="C155:D155"/>
    <mergeCell ref="C156:D156"/>
    <mergeCell ref="C157:D157"/>
    <mergeCell ref="C144:D144"/>
    <mergeCell ref="C137:D137"/>
    <mergeCell ref="C138:D138"/>
    <mergeCell ref="C139:D139"/>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10:D110"/>
    <mergeCell ref="C118:D118"/>
    <mergeCell ref="C119:D119"/>
    <mergeCell ref="C120:D120"/>
    <mergeCell ref="C121:D121"/>
    <mergeCell ref="C92:D92"/>
    <mergeCell ref="C93:D93"/>
    <mergeCell ref="C106:D106"/>
    <mergeCell ref="C107:D107"/>
    <mergeCell ref="C108:D108"/>
    <mergeCell ref="C109:D109"/>
    <mergeCell ref="C95:D95"/>
    <mergeCell ref="C96:D96"/>
    <mergeCell ref="C97:D97"/>
    <mergeCell ref="C89:D89"/>
    <mergeCell ref="C90:D90"/>
    <mergeCell ref="C91:D91"/>
    <mergeCell ref="C94:D94"/>
    <mergeCell ref="C98:D98"/>
    <mergeCell ref="C99:D99"/>
    <mergeCell ref="C84:D84"/>
    <mergeCell ref="C85:D85"/>
    <mergeCell ref="C86:D86"/>
    <mergeCell ref="C87:D87"/>
    <mergeCell ref="C88:D88"/>
    <mergeCell ref="C83:D83"/>
    <mergeCell ref="C69:D69"/>
    <mergeCell ref="C70:D70"/>
    <mergeCell ref="C71:D71"/>
    <mergeCell ref="C72:D72"/>
    <mergeCell ref="C77:D77"/>
    <mergeCell ref="C73:D73"/>
    <mergeCell ref="C74:D74"/>
    <mergeCell ref="C75:D75"/>
    <mergeCell ref="C76:D76"/>
    <mergeCell ref="C68:D68"/>
    <mergeCell ref="C63:D63"/>
    <mergeCell ref="C64:D64"/>
    <mergeCell ref="C60:D60"/>
    <mergeCell ref="C65:D65"/>
    <mergeCell ref="C66:D66"/>
    <mergeCell ref="C67:D67"/>
    <mergeCell ref="C51:D51"/>
    <mergeCell ref="C52:D52"/>
    <mergeCell ref="C53:D53"/>
    <mergeCell ref="C54:D54"/>
    <mergeCell ref="C55:D55"/>
    <mergeCell ref="C56:D56"/>
    <mergeCell ref="C57:D57"/>
    <mergeCell ref="C78:D78"/>
    <mergeCell ref="C79:D79"/>
    <mergeCell ref="C80:D80"/>
    <mergeCell ref="C81:D81"/>
    <mergeCell ref="C82:D82"/>
    <mergeCell ref="C58:D58"/>
    <mergeCell ref="C59:D59"/>
    <mergeCell ref="C61:D61"/>
    <mergeCell ref="C62:D62"/>
    <mergeCell ref="C41:D41"/>
    <mergeCell ref="C42:D42"/>
    <mergeCell ref="C43:D43"/>
    <mergeCell ref="C44:D44"/>
    <mergeCell ref="C45:D45"/>
    <mergeCell ref="C46:D46"/>
    <mergeCell ref="C33:D33"/>
    <mergeCell ref="C37:D37"/>
    <mergeCell ref="C38:D38"/>
    <mergeCell ref="C39:D39"/>
    <mergeCell ref="C40:D40"/>
    <mergeCell ref="C34:D34"/>
    <mergeCell ref="C35:D35"/>
    <mergeCell ref="C36:D36"/>
    <mergeCell ref="C26:D26"/>
    <mergeCell ref="C27:D27"/>
    <mergeCell ref="C28:D28"/>
    <mergeCell ref="C30:D30"/>
    <mergeCell ref="C31:D31"/>
    <mergeCell ref="C32:D32"/>
    <mergeCell ref="C29:D29"/>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C116:D116"/>
    <mergeCell ref="E2:G2"/>
    <mergeCell ref="A3:G3"/>
    <mergeCell ref="A5:A6"/>
    <mergeCell ref="B5:B6"/>
    <mergeCell ref="C5:D6"/>
    <mergeCell ref="E5:E6"/>
    <mergeCell ref="F5:F6"/>
    <mergeCell ref="G5:G6"/>
    <mergeCell ref="C7:D7"/>
    <mergeCell ref="C147:D147"/>
    <mergeCell ref="C148:D148"/>
    <mergeCell ref="C149:D149"/>
    <mergeCell ref="C145:D145"/>
    <mergeCell ref="C117:D117"/>
    <mergeCell ref="C111:D111"/>
    <mergeCell ref="C112:D112"/>
    <mergeCell ref="C113:D113"/>
    <mergeCell ref="C114:D114"/>
    <mergeCell ref="C115:D115"/>
    <mergeCell ref="C101:D101"/>
    <mergeCell ref="C102:D102"/>
    <mergeCell ref="C103:D103"/>
    <mergeCell ref="C105:D105"/>
    <mergeCell ref="C100:D100"/>
    <mergeCell ref="C104:D104"/>
    <mergeCell ref="C165:D165"/>
    <mergeCell ref="C166:D166"/>
    <mergeCell ref="C167:D167"/>
    <mergeCell ref="C168:D168"/>
    <mergeCell ref="C169:D169"/>
    <mergeCell ref="C170:D170"/>
  </mergeCells>
  <printOptions/>
  <pageMargins left="0.6692913385826772" right="0.1968503937007874" top="0.5905511811023623" bottom="0.3937007874015748" header="0.2362204724409449" footer="0.5118110236220472"/>
  <pageSetup fitToHeight="0"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I214"/>
  <sheetViews>
    <sheetView zoomScalePageLayoutView="0" workbookViewId="0" topLeftCell="A21">
      <selection activeCell="A126" sqref="A126"/>
    </sheetView>
  </sheetViews>
  <sheetFormatPr defaultColWidth="9.00390625" defaultRowHeight="12.75"/>
  <cols>
    <col min="1" max="1" width="52.375" style="122" customWidth="1"/>
    <col min="2" max="2" width="6.625" style="123" bestFit="1" customWidth="1"/>
    <col min="3" max="4" width="7.625" style="123" customWidth="1"/>
    <col min="5" max="5" width="19.375" style="123" bestFit="1" customWidth="1"/>
    <col min="6" max="6" width="6.00390625" style="123" bestFit="1" customWidth="1"/>
    <col min="7" max="7" width="23.125" style="0" customWidth="1"/>
    <col min="8" max="8" width="22.875" style="0" customWidth="1"/>
    <col min="9" max="9" width="10.125" style="0" bestFit="1" customWidth="1"/>
  </cols>
  <sheetData>
    <row r="1" spans="1:9" ht="81" customHeight="1">
      <c r="A1" s="13"/>
      <c r="B1" s="28"/>
      <c r="C1" s="28"/>
      <c r="D1" s="194"/>
      <c r="E1" s="194"/>
      <c r="F1" s="194"/>
      <c r="G1" s="188" t="s">
        <v>398</v>
      </c>
      <c r="H1" s="195"/>
      <c r="I1" s="124"/>
    </row>
    <row r="2" spans="1:6" ht="15.75">
      <c r="A2" s="13"/>
      <c r="B2" s="28"/>
      <c r="C2" s="28"/>
      <c r="D2" s="28"/>
      <c r="E2" s="171"/>
      <c r="F2" s="171"/>
    </row>
    <row r="3" spans="1:8" ht="55.5" customHeight="1">
      <c r="A3" s="172" t="s">
        <v>235</v>
      </c>
      <c r="B3" s="172"/>
      <c r="C3" s="172"/>
      <c r="D3" s="172"/>
      <c r="E3" s="172"/>
      <c r="F3" s="172"/>
      <c r="G3" s="196"/>
      <c r="H3" s="196"/>
    </row>
    <row r="4" spans="1:8" ht="15.75">
      <c r="A4" s="13"/>
      <c r="B4" s="28"/>
      <c r="C4" s="28"/>
      <c r="D4" s="28"/>
      <c r="E4" s="28"/>
      <c r="F4" s="28"/>
      <c r="H4" s="111" t="s">
        <v>5</v>
      </c>
    </row>
    <row r="5" spans="1:8" ht="12.75" customHeight="1">
      <c r="A5" s="173" t="s">
        <v>0</v>
      </c>
      <c r="B5" s="174" t="s">
        <v>6</v>
      </c>
      <c r="C5" s="175" t="s">
        <v>7</v>
      </c>
      <c r="D5" s="175"/>
      <c r="E5" s="174" t="s">
        <v>8</v>
      </c>
      <c r="F5" s="175" t="s">
        <v>9</v>
      </c>
      <c r="G5" s="197"/>
      <c r="H5" s="197"/>
    </row>
    <row r="6" spans="1:8" ht="12.75">
      <c r="A6" s="173"/>
      <c r="B6" s="174"/>
      <c r="C6" s="175"/>
      <c r="D6" s="175"/>
      <c r="E6" s="174"/>
      <c r="F6" s="175"/>
      <c r="G6" s="112">
        <v>2022</v>
      </c>
      <c r="H6" s="112">
        <v>2023</v>
      </c>
    </row>
    <row r="7" spans="1:8" ht="18.75">
      <c r="A7" s="33" t="s">
        <v>142</v>
      </c>
      <c r="B7" s="16"/>
      <c r="C7" s="177"/>
      <c r="D7" s="178"/>
      <c r="E7" s="17"/>
      <c r="F7" s="17"/>
      <c r="G7" s="113">
        <f>G51+G63+G77+G86+G138+G151+G8+G93+G149+G97+G132+G144</f>
        <v>5794780.144</v>
      </c>
      <c r="H7" s="113">
        <f>H51+H63+H77+H86+H138+H151+H8+H93+H149+H97+H132+H144</f>
        <v>5326574.374</v>
      </c>
    </row>
    <row r="8" spans="1:8" ht="18.75">
      <c r="A8" s="10" t="s">
        <v>10</v>
      </c>
      <c r="B8" s="24" t="s">
        <v>140</v>
      </c>
      <c r="C8" s="167" t="s">
        <v>11</v>
      </c>
      <c r="D8" s="167"/>
      <c r="E8" s="18"/>
      <c r="F8" s="18"/>
      <c r="G8" s="113">
        <f>G9+G17+G33+G36+G41+G46</f>
        <v>4094046.1440000003</v>
      </c>
      <c r="H8" s="113">
        <f>H9+H17+H33+H36+H41+H46</f>
        <v>3604916.374</v>
      </c>
    </row>
    <row r="9" spans="1:8" ht="31.5">
      <c r="A9" s="10" t="s">
        <v>12</v>
      </c>
      <c r="B9" s="24" t="s">
        <v>140</v>
      </c>
      <c r="C9" s="167" t="s">
        <v>13</v>
      </c>
      <c r="D9" s="167"/>
      <c r="E9" s="18"/>
      <c r="F9" s="25"/>
      <c r="G9" s="113">
        <f>G11</f>
        <v>1236095.364</v>
      </c>
      <c r="H9" s="113">
        <f>H11</f>
        <v>1079855.364</v>
      </c>
    </row>
    <row r="10" spans="1:8" ht="63">
      <c r="A10" s="5" t="s">
        <v>14</v>
      </c>
      <c r="B10" s="24" t="s">
        <v>140</v>
      </c>
      <c r="C10" s="167" t="s">
        <v>13</v>
      </c>
      <c r="D10" s="167"/>
      <c r="E10" s="18" t="s">
        <v>15</v>
      </c>
      <c r="F10" s="18"/>
      <c r="G10" s="113">
        <f>G12</f>
        <v>1236095.364</v>
      </c>
      <c r="H10" s="113">
        <f>H12</f>
        <v>1079855.364</v>
      </c>
    </row>
    <row r="11" spans="1:8" ht="18.75">
      <c r="A11" s="10" t="s">
        <v>16</v>
      </c>
      <c r="B11" s="24" t="s">
        <v>140</v>
      </c>
      <c r="C11" s="167" t="s">
        <v>13</v>
      </c>
      <c r="D11" s="167"/>
      <c r="E11" s="18" t="s">
        <v>17</v>
      </c>
      <c r="F11" s="18"/>
      <c r="G11" s="113">
        <f aca="true" t="shared" si="0" ref="G11:H13">G12</f>
        <v>1236095.364</v>
      </c>
      <c r="H11" s="113">
        <f t="shared" si="0"/>
        <v>1079855.364</v>
      </c>
    </row>
    <row r="12" spans="1:8" ht="31.5">
      <c r="A12" s="10" t="s">
        <v>18</v>
      </c>
      <c r="B12" s="24" t="s">
        <v>140</v>
      </c>
      <c r="C12" s="167" t="s">
        <v>13</v>
      </c>
      <c r="D12" s="167"/>
      <c r="E12" s="18" t="s">
        <v>19</v>
      </c>
      <c r="F12" s="18"/>
      <c r="G12" s="113">
        <f t="shared" si="0"/>
        <v>1236095.364</v>
      </c>
      <c r="H12" s="113">
        <f t="shared" si="0"/>
        <v>1079855.364</v>
      </c>
    </row>
    <row r="13" spans="1:8" ht="78.75">
      <c r="A13" s="10" t="s">
        <v>20</v>
      </c>
      <c r="B13" s="24" t="s">
        <v>140</v>
      </c>
      <c r="C13" s="167" t="s">
        <v>13</v>
      </c>
      <c r="D13" s="167"/>
      <c r="E13" s="18" t="s">
        <v>19</v>
      </c>
      <c r="F13" s="18" t="s">
        <v>21</v>
      </c>
      <c r="G13" s="113">
        <f t="shared" si="0"/>
        <v>1236095.364</v>
      </c>
      <c r="H13" s="113">
        <f t="shared" si="0"/>
        <v>1079855.364</v>
      </c>
    </row>
    <row r="14" spans="1:8" ht="31.5">
      <c r="A14" s="10" t="s">
        <v>22</v>
      </c>
      <c r="B14" s="24" t="s">
        <v>140</v>
      </c>
      <c r="C14" s="167" t="s">
        <v>13</v>
      </c>
      <c r="D14" s="167"/>
      <c r="E14" s="18" t="s">
        <v>19</v>
      </c>
      <c r="F14" s="18" t="s">
        <v>23</v>
      </c>
      <c r="G14" s="113">
        <f>G15+G16</f>
        <v>1236095.364</v>
      </c>
      <c r="H14" s="113">
        <f>H15+H16</f>
        <v>1079855.364</v>
      </c>
    </row>
    <row r="15" spans="1:8" ht="31.5">
      <c r="A15" s="10" t="s">
        <v>24</v>
      </c>
      <c r="B15" s="24" t="s">
        <v>140</v>
      </c>
      <c r="C15" s="167" t="s">
        <v>13</v>
      </c>
      <c r="D15" s="167"/>
      <c r="E15" s="18" t="s">
        <v>19</v>
      </c>
      <c r="F15" s="18" t="s">
        <v>25</v>
      </c>
      <c r="G15" s="113">
        <f>829382+120000</f>
        <v>949382</v>
      </c>
      <c r="H15" s="113">
        <f>829382</f>
        <v>829382</v>
      </c>
    </row>
    <row r="16" spans="1:8" ht="63">
      <c r="A16" s="10" t="s">
        <v>26</v>
      </c>
      <c r="B16" s="24" t="s">
        <v>140</v>
      </c>
      <c r="C16" s="167" t="s">
        <v>13</v>
      </c>
      <c r="D16" s="167"/>
      <c r="E16" s="18" t="s">
        <v>19</v>
      </c>
      <c r="F16" s="18" t="s">
        <v>27</v>
      </c>
      <c r="G16" s="113">
        <f>G15*30.2%</f>
        <v>286713.364</v>
      </c>
      <c r="H16" s="113">
        <f>H15*30.2%</f>
        <v>250473.364</v>
      </c>
    </row>
    <row r="17" spans="1:8" ht="63">
      <c r="A17" s="10" t="s">
        <v>28</v>
      </c>
      <c r="B17" s="24" t="s">
        <v>140</v>
      </c>
      <c r="C17" s="167" t="s">
        <v>29</v>
      </c>
      <c r="D17" s="167"/>
      <c r="E17" s="18" t="s">
        <v>30</v>
      </c>
      <c r="F17" s="25"/>
      <c r="G17" s="113">
        <f>G18+G23</f>
        <v>2852250.7800000003</v>
      </c>
      <c r="H17" s="113">
        <f>H18+H23</f>
        <v>2519361.01</v>
      </c>
    </row>
    <row r="18" spans="1:8" ht="31.5">
      <c r="A18" s="10" t="s">
        <v>18</v>
      </c>
      <c r="B18" s="24" t="s">
        <v>140</v>
      </c>
      <c r="C18" s="167" t="s">
        <v>29</v>
      </c>
      <c r="D18" s="167"/>
      <c r="E18" s="18" t="s">
        <v>31</v>
      </c>
      <c r="F18" s="18"/>
      <c r="G18" s="113">
        <f>G19</f>
        <v>2240795</v>
      </c>
      <c r="H18" s="113">
        <f>H19</f>
        <v>1742840.0099999998</v>
      </c>
    </row>
    <row r="19" spans="1:8" ht="78.75">
      <c r="A19" s="10" t="s">
        <v>20</v>
      </c>
      <c r="B19" s="24" t="s">
        <v>140</v>
      </c>
      <c r="C19" s="167" t="s">
        <v>29</v>
      </c>
      <c r="D19" s="167"/>
      <c r="E19" s="18" t="s">
        <v>31</v>
      </c>
      <c r="F19" s="18" t="s">
        <v>21</v>
      </c>
      <c r="G19" s="113">
        <f>G20</f>
        <v>2240795</v>
      </c>
      <c r="H19" s="113">
        <f>H20</f>
        <v>1742840.0099999998</v>
      </c>
    </row>
    <row r="20" spans="1:8" ht="31.5">
      <c r="A20" s="10" t="s">
        <v>22</v>
      </c>
      <c r="B20" s="24" t="s">
        <v>140</v>
      </c>
      <c r="C20" s="167" t="s">
        <v>29</v>
      </c>
      <c r="D20" s="167"/>
      <c r="E20" s="18" t="s">
        <v>31</v>
      </c>
      <c r="F20" s="18" t="s">
        <v>23</v>
      </c>
      <c r="G20" s="113">
        <f>G21+G22</f>
        <v>2240795</v>
      </c>
      <c r="H20" s="113">
        <f>H21+H22</f>
        <v>1742840.0099999998</v>
      </c>
    </row>
    <row r="21" spans="1:8" ht="31.5">
      <c r="A21" s="10" t="s">
        <v>32</v>
      </c>
      <c r="B21" s="24" t="s">
        <v>140</v>
      </c>
      <c r="C21" s="167" t="s">
        <v>29</v>
      </c>
      <c r="D21" s="167"/>
      <c r="E21" s="18" t="s">
        <v>31</v>
      </c>
      <c r="F21" s="18" t="s">
        <v>25</v>
      </c>
      <c r="G21" s="113">
        <f>2294720/12*9</f>
        <v>1721040</v>
      </c>
      <c r="H21" s="113">
        <f>2294720/12*7</f>
        <v>1338586.6666666665</v>
      </c>
    </row>
    <row r="22" spans="1:8" ht="63">
      <c r="A22" s="10" t="s">
        <v>26</v>
      </c>
      <c r="B22" s="24" t="s">
        <v>140</v>
      </c>
      <c r="C22" s="167" t="s">
        <v>29</v>
      </c>
      <c r="D22" s="167"/>
      <c r="E22" s="18" t="s">
        <v>31</v>
      </c>
      <c r="F22" s="18" t="s">
        <v>27</v>
      </c>
      <c r="G22" s="113">
        <f>G21*30.2/100+0.92</f>
        <v>519755</v>
      </c>
      <c r="H22" s="113">
        <f>H21*30.2/100+0.17</f>
        <v>404253.34333333327</v>
      </c>
    </row>
    <row r="23" spans="1:8" ht="18.75">
      <c r="A23" s="5" t="s">
        <v>33</v>
      </c>
      <c r="B23" s="24" t="s">
        <v>140</v>
      </c>
      <c r="C23" s="167" t="s">
        <v>29</v>
      </c>
      <c r="D23" s="167"/>
      <c r="E23" s="18" t="s">
        <v>34</v>
      </c>
      <c r="F23" s="18"/>
      <c r="G23" s="113">
        <f>G25+G29</f>
        <v>611455.78</v>
      </c>
      <c r="H23" s="113">
        <f>H25+H29</f>
        <v>776521</v>
      </c>
    </row>
    <row r="24" spans="1:8" ht="31.5">
      <c r="A24" s="5" t="s">
        <v>35</v>
      </c>
      <c r="B24" s="24" t="s">
        <v>140</v>
      </c>
      <c r="C24" s="167" t="s">
        <v>29</v>
      </c>
      <c r="D24" s="167"/>
      <c r="E24" s="18" t="s">
        <v>34</v>
      </c>
      <c r="F24" s="18" t="s">
        <v>36</v>
      </c>
      <c r="G24" s="113">
        <f>G25</f>
        <v>606455.78</v>
      </c>
      <c r="H24" s="113">
        <f>H25</f>
        <v>771521</v>
      </c>
    </row>
    <row r="25" spans="1:8" ht="31.5">
      <c r="A25" s="5" t="s">
        <v>37</v>
      </c>
      <c r="B25" s="24" t="s">
        <v>140</v>
      </c>
      <c r="C25" s="167" t="s">
        <v>29</v>
      </c>
      <c r="D25" s="167"/>
      <c r="E25" s="18" t="s">
        <v>34</v>
      </c>
      <c r="F25" s="18" t="s">
        <v>38</v>
      </c>
      <c r="G25" s="113">
        <f>G26+G27+G28</f>
        <v>606455.78</v>
      </c>
      <c r="H25" s="113">
        <f>H26+H27+H28</f>
        <v>771521</v>
      </c>
    </row>
    <row r="26" spans="1:8" ht="31.5">
      <c r="A26" s="5" t="s">
        <v>39</v>
      </c>
      <c r="B26" s="24" t="s">
        <v>140</v>
      </c>
      <c r="C26" s="167" t="s">
        <v>29</v>
      </c>
      <c r="D26" s="167"/>
      <c r="E26" s="18" t="s">
        <v>34</v>
      </c>
      <c r="F26" s="18" t="s">
        <v>40</v>
      </c>
      <c r="G26" s="113">
        <v>60000</v>
      </c>
      <c r="H26" s="113">
        <v>60000</v>
      </c>
    </row>
    <row r="27" spans="1:8" ht="31.5">
      <c r="A27" s="5" t="s">
        <v>41</v>
      </c>
      <c r="B27" s="24" t="s">
        <v>140</v>
      </c>
      <c r="C27" s="167" t="s">
        <v>29</v>
      </c>
      <c r="D27" s="167"/>
      <c r="E27" s="18" t="s">
        <v>34</v>
      </c>
      <c r="F27" s="18" t="s">
        <v>42</v>
      </c>
      <c r="G27" s="113">
        <f>400000+116215-4759.22+35000-400000</f>
        <v>146455.78000000003</v>
      </c>
      <c r="H27" s="113">
        <f>400000+102332.75+0.25+174188+35000-400000</f>
        <v>311521</v>
      </c>
    </row>
    <row r="28" spans="1:8" ht="18.75">
      <c r="A28" s="5" t="s">
        <v>222</v>
      </c>
      <c r="B28" s="24" t="s">
        <v>140</v>
      </c>
      <c r="C28" s="167" t="s">
        <v>29</v>
      </c>
      <c r="D28" s="167"/>
      <c r="E28" s="18" t="s">
        <v>34</v>
      </c>
      <c r="F28" s="18" t="s">
        <v>223</v>
      </c>
      <c r="G28" s="113">
        <v>400000</v>
      </c>
      <c r="H28" s="113">
        <v>400000</v>
      </c>
    </row>
    <row r="29" spans="1:8" ht="18.75">
      <c r="A29" s="5" t="s">
        <v>43</v>
      </c>
      <c r="B29" s="24" t="s">
        <v>140</v>
      </c>
      <c r="C29" s="167" t="s">
        <v>29</v>
      </c>
      <c r="D29" s="167"/>
      <c r="E29" s="18" t="s">
        <v>34</v>
      </c>
      <c r="F29" s="18" t="s">
        <v>44</v>
      </c>
      <c r="G29" s="113">
        <f>G30</f>
        <v>5000</v>
      </c>
      <c r="H29" s="113">
        <f>H30</f>
        <v>5000</v>
      </c>
    </row>
    <row r="30" spans="1:8" ht="18.75">
      <c r="A30" s="5" t="s">
        <v>45</v>
      </c>
      <c r="B30" s="24" t="s">
        <v>140</v>
      </c>
      <c r="C30" s="167" t="s">
        <v>29</v>
      </c>
      <c r="D30" s="167"/>
      <c r="E30" s="18" t="s">
        <v>34</v>
      </c>
      <c r="F30" s="18" t="s">
        <v>46</v>
      </c>
      <c r="G30" s="113">
        <f>G31+G32</f>
        <v>5000</v>
      </c>
      <c r="H30" s="113">
        <f>H31+H32</f>
        <v>5000</v>
      </c>
    </row>
    <row r="31" spans="1:8" ht="18.75">
      <c r="A31" s="5" t="s">
        <v>47</v>
      </c>
      <c r="B31" s="24" t="s">
        <v>140</v>
      </c>
      <c r="C31" s="167" t="s">
        <v>29</v>
      </c>
      <c r="D31" s="167"/>
      <c r="E31" s="18" t="s">
        <v>34</v>
      </c>
      <c r="F31" s="18" t="s">
        <v>48</v>
      </c>
      <c r="G31" s="113">
        <v>5000</v>
      </c>
      <c r="H31" s="113">
        <v>5000</v>
      </c>
    </row>
    <row r="32" spans="1:8" ht="18.75" hidden="1">
      <c r="A32" s="5" t="s">
        <v>143</v>
      </c>
      <c r="B32" s="24" t="s">
        <v>140</v>
      </c>
      <c r="C32" s="167" t="s">
        <v>29</v>
      </c>
      <c r="D32" s="167"/>
      <c r="E32" s="18" t="s">
        <v>34</v>
      </c>
      <c r="F32" s="18" t="s">
        <v>144</v>
      </c>
      <c r="G32" s="113"/>
      <c r="H32" s="113"/>
    </row>
    <row r="33" spans="1:8" ht="18.75" hidden="1">
      <c r="A33" s="5" t="s">
        <v>184</v>
      </c>
      <c r="B33" s="24" t="s">
        <v>140</v>
      </c>
      <c r="C33" s="167" t="s">
        <v>187</v>
      </c>
      <c r="D33" s="167"/>
      <c r="E33" s="18" t="s">
        <v>188</v>
      </c>
      <c r="F33" s="18" t="s">
        <v>36</v>
      </c>
      <c r="G33" s="114">
        <f>G34</f>
        <v>0</v>
      </c>
      <c r="H33" s="114">
        <f>H34</f>
        <v>0</v>
      </c>
    </row>
    <row r="34" spans="1:8" ht="18.75" hidden="1">
      <c r="A34" s="5" t="s">
        <v>185</v>
      </c>
      <c r="B34" s="24" t="s">
        <v>140</v>
      </c>
      <c r="C34" s="167" t="s">
        <v>187</v>
      </c>
      <c r="D34" s="167"/>
      <c r="E34" s="18" t="s">
        <v>188</v>
      </c>
      <c r="F34" s="18" t="s">
        <v>38</v>
      </c>
      <c r="G34" s="114">
        <f>G35</f>
        <v>0</v>
      </c>
      <c r="H34" s="114">
        <f>H35</f>
        <v>0</v>
      </c>
    </row>
    <row r="35" spans="1:8" ht="31.5" hidden="1">
      <c r="A35" s="5" t="s">
        <v>186</v>
      </c>
      <c r="B35" s="24" t="s">
        <v>140</v>
      </c>
      <c r="C35" s="167" t="s">
        <v>187</v>
      </c>
      <c r="D35" s="167"/>
      <c r="E35" s="18" t="s">
        <v>188</v>
      </c>
      <c r="F35" s="18" t="s">
        <v>42</v>
      </c>
      <c r="G35" s="113"/>
      <c r="H35" s="113"/>
    </row>
    <row r="36" spans="1:8" ht="31.5">
      <c r="A36" s="10" t="s">
        <v>49</v>
      </c>
      <c r="B36" s="24" t="s">
        <v>140</v>
      </c>
      <c r="C36" s="167" t="s">
        <v>50</v>
      </c>
      <c r="D36" s="167"/>
      <c r="E36" s="18" t="s">
        <v>51</v>
      </c>
      <c r="F36" s="18"/>
      <c r="G36" s="113">
        <f aca="true" t="shared" si="1" ref="G36:H38">G37</f>
        <v>5000</v>
      </c>
      <c r="H36" s="113">
        <f t="shared" si="1"/>
        <v>5000</v>
      </c>
    </row>
    <row r="37" spans="1:8" ht="31.5">
      <c r="A37" s="10" t="s">
        <v>52</v>
      </c>
      <c r="B37" s="24" t="s">
        <v>140</v>
      </c>
      <c r="C37" s="167" t="s">
        <v>50</v>
      </c>
      <c r="D37" s="167"/>
      <c r="E37" s="18" t="s">
        <v>53</v>
      </c>
      <c r="F37" s="18"/>
      <c r="G37" s="113">
        <f t="shared" si="1"/>
        <v>5000</v>
      </c>
      <c r="H37" s="113">
        <f t="shared" si="1"/>
        <v>5000</v>
      </c>
    </row>
    <row r="38" spans="1:8" ht="18.75">
      <c r="A38" s="10" t="s">
        <v>43</v>
      </c>
      <c r="B38" s="24" t="s">
        <v>140</v>
      </c>
      <c r="C38" s="167" t="s">
        <v>50</v>
      </c>
      <c r="D38" s="167"/>
      <c r="E38" s="18" t="s">
        <v>53</v>
      </c>
      <c r="F38" s="18" t="s">
        <v>44</v>
      </c>
      <c r="G38" s="113">
        <f t="shared" si="1"/>
        <v>5000</v>
      </c>
      <c r="H38" s="113">
        <f t="shared" si="1"/>
        <v>5000</v>
      </c>
    </row>
    <row r="39" spans="1:8" ht="18.75">
      <c r="A39" s="10" t="s">
        <v>54</v>
      </c>
      <c r="B39" s="24" t="s">
        <v>140</v>
      </c>
      <c r="C39" s="167" t="s">
        <v>50</v>
      </c>
      <c r="D39" s="167"/>
      <c r="E39" s="18" t="s">
        <v>53</v>
      </c>
      <c r="F39" s="18" t="s">
        <v>55</v>
      </c>
      <c r="G39" s="113">
        <v>5000</v>
      </c>
      <c r="H39" s="113">
        <v>5000</v>
      </c>
    </row>
    <row r="40" spans="1:8" ht="18.75">
      <c r="A40" s="10"/>
      <c r="B40" s="24" t="s">
        <v>140</v>
      </c>
      <c r="C40" s="167"/>
      <c r="D40" s="167"/>
      <c r="E40" s="18"/>
      <c r="F40" s="18"/>
      <c r="G40" s="115"/>
      <c r="H40" s="115"/>
    </row>
    <row r="41" spans="1:8" ht="31.5">
      <c r="A41" s="10" t="s">
        <v>56</v>
      </c>
      <c r="B41" s="24" t="s">
        <v>140</v>
      </c>
      <c r="C41" s="167" t="s">
        <v>57</v>
      </c>
      <c r="D41" s="167"/>
      <c r="E41" s="18" t="s">
        <v>58</v>
      </c>
      <c r="F41" s="18"/>
      <c r="G41" s="113">
        <v>700</v>
      </c>
      <c r="H41" s="113">
        <v>700</v>
      </c>
    </row>
    <row r="42" spans="1:8" ht="94.5">
      <c r="A42" s="10" t="s">
        <v>59</v>
      </c>
      <c r="B42" s="24" t="s">
        <v>140</v>
      </c>
      <c r="C42" s="167" t="s">
        <v>60</v>
      </c>
      <c r="D42" s="167"/>
      <c r="E42" s="18" t="s">
        <v>61</v>
      </c>
      <c r="F42" s="18"/>
      <c r="G42" s="113">
        <f aca="true" t="shared" si="2" ref="G42:H44">G43</f>
        <v>700</v>
      </c>
      <c r="H42" s="113">
        <f t="shared" si="2"/>
        <v>700</v>
      </c>
    </row>
    <row r="43" spans="1:8" ht="31.5">
      <c r="A43" s="5" t="s">
        <v>35</v>
      </c>
      <c r="B43" s="24" t="s">
        <v>140</v>
      </c>
      <c r="C43" s="167" t="s">
        <v>60</v>
      </c>
      <c r="D43" s="167"/>
      <c r="E43" s="18" t="s">
        <v>61</v>
      </c>
      <c r="F43" s="18" t="s">
        <v>36</v>
      </c>
      <c r="G43" s="113">
        <f t="shared" si="2"/>
        <v>700</v>
      </c>
      <c r="H43" s="113">
        <f t="shared" si="2"/>
        <v>700</v>
      </c>
    </row>
    <row r="44" spans="1:8" ht="31.5">
      <c r="A44" s="5" t="s">
        <v>37</v>
      </c>
      <c r="B44" s="24" t="s">
        <v>140</v>
      </c>
      <c r="C44" s="167" t="s">
        <v>60</v>
      </c>
      <c r="D44" s="167"/>
      <c r="E44" s="18" t="s">
        <v>61</v>
      </c>
      <c r="F44" s="18" t="s">
        <v>38</v>
      </c>
      <c r="G44" s="113">
        <f t="shared" si="2"/>
        <v>700</v>
      </c>
      <c r="H44" s="113">
        <f t="shared" si="2"/>
        <v>700</v>
      </c>
    </row>
    <row r="45" spans="1:8" ht="31.5">
      <c r="A45" s="5" t="s">
        <v>41</v>
      </c>
      <c r="B45" s="24" t="s">
        <v>140</v>
      </c>
      <c r="C45" s="167" t="s">
        <v>60</v>
      </c>
      <c r="D45" s="167"/>
      <c r="E45" s="18" t="s">
        <v>61</v>
      </c>
      <c r="F45" s="18" t="s">
        <v>42</v>
      </c>
      <c r="G45" s="113">
        <v>700</v>
      </c>
      <c r="H45" s="113">
        <v>700</v>
      </c>
    </row>
    <row r="46" spans="1:8" ht="47.25" hidden="1">
      <c r="A46" s="11" t="s">
        <v>236</v>
      </c>
      <c r="B46" s="24" t="s">
        <v>140</v>
      </c>
      <c r="C46" s="167" t="s">
        <v>60</v>
      </c>
      <c r="D46" s="167"/>
      <c r="E46" s="18" t="s">
        <v>77</v>
      </c>
      <c r="F46" s="18"/>
      <c r="G46" s="113">
        <f>G48</f>
        <v>0</v>
      </c>
      <c r="H46" s="113">
        <f>H48</f>
        <v>0</v>
      </c>
    </row>
    <row r="47" spans="1:8" ht="31.5" hidden="1">
      <c r="A47" s="5" t="s">
        <v>35</v>
      </c>
      <c r="B47" s="24" t="s">
        <v>140</v>
      </c>
      <c r="C47" s="167" t="s">
        <v>60</v>
      </c>
      <c r="D47" s="167"/>
      <c r="E47" s="18" t="s">
        <v>123</v>
      </c>
      <c r="F47" s="18" t="s">
        <v>36</v>
      </c>
      <c r="G47" s="113"/>
      <c r="H47" s="113"/>
    </row>
    <row r="48" spans="1:8" ht="31.5" hidden="1">
      <c r="A48" s="5" t="s">
        <v>37</v>
      </c>
      <c r="B48" s="24" t="s">
        <v>140</v>
      </c>
      <c r="C48" s="167" t="s">
        <v>60</v>
      </c>
      <c r="D48" s="167"/>
      <c r="E48" s="18" t="s">
        <v>123</v>
      </c>
      <c r="F48" s="18" t="s">
        <v>38</v>
      </c>
      <c r="G48" s="113">
        <f>G49</f>
        <v>0</v>
      </c>
      <c r="H48" s="113">
        <f>H49</f>
        <v>0</v>
      </c>
    </row>
    <row r="49" spans="1:8" ht="31.5" hidden="1">
      <c r="A49" s="5" t="s">
        <v>41</v>
      </c>
      <c r="B49" s="24" t="s">
        <v>140</v>
      </c>
      <c r="C49" s="167" t="s">
        <v>60</v>
      </c>
      <c r="D49" s="167"/>
      <c r="E49" s="18" t="s">
        <v>123</v>
      </c>
      <c r="F49" s="18" t="s">
        <v>42</v>
      </c>
      <c r="G49" s="113"/>
      <c r="H49" s="113"/>
    </row>
    <row r="50" spans="1:8" ht="18.75">
      <c r="A50" s="5"/>
      <c r="B50" s="24"/>
      <c r="C50" s="167"/>
      <c r="D50" s="167"/>
      <c r="E50" s="18"/>
      <c r="F50" s="18"/>
      <c r="G50" s="115"/>
      <c r="H50" s="115"/>
    </row>
    <row r="51" spans="1:8" ht="18.75">
      <c r="A51" s="10" t="s">
        <v>66</v>
      </c>
      <c r="B51" s="24" t="s">
        <v>140</v>
      </c>
      <c r="C51" s="167" t="s">
        <v>67</v>
      </c>
      <c r="D51" s="167"/>
      <c r="E51" s="18"/>
      <c r="F51" s="18"/>
      <c r="G51" s="113">
        <f>G52</f>
        <v>138800</v>
      </c>
      <c r="H51" s="113">
        <f>H52</f>
        <v>144500</v>
      </c>
    </row>
    <row r="52" spans="1:8" ht="18.75">
      <c r="A52" s="10" t="s">
        <v>68</v>
      </c>
      <c r="B52" s="24" t="s">
        <v>140</v>
      </c>
      <c r="C52" s="167" t="s">
        <v>69</v>
      </c>
      <c r="D52" s="167"/>
      <c r="E52" s="18" t="s">
        <v>58</v>
      </c>
      <c r="F52" s="18"/>
      <c r="G52" s="113">
        <f>G53</f>
        <v>138800</v>
      </c>
      <c r="H52" s="113">
        <f>H53</f>
        <v>144500</v>
      </c>
    </row>
    <row r="53" spans="1:8" s="12" customFormat="1" ht="47.25">
      <c r="A53" s="10" t="s">
        <v>70</v>
      </c>
      <c r="B53" s="24" t="s">
        <v>140</v>
      </c>
      <c r="C53" s="167" t="s">
        <v>69</v>
      </c>
      <c r="D53" s="167"/>
      <c r="E53" s="18" t="s">
        <v>71</v>
      </c>
      <c r="F53" s="18"/>
      <c r="G53" s="113">
        <f>G54+G58</f>
        <v>138800</v>
      </c>
      <c r="H53" s="113">
        <f>H54+H58</f>
        <v>144500</v>
      </c>
    </row>
    <row r="54" spans="1:8" s="12" customFormat="1" ht="78.75">
      <c r="A54" s="10" t="s">
        <v>20</v>
      </c>
      <c r="B54" s="24" t="s">
        <v>140</v>
      </c>
      <c r="C54" s="167" t="s">
        <v>69</v>
      </c>
      <c r="D54" s="167"/>
      <c r="E54" s="18" t="s">
        <v>71</v>
      </c>
      <c r="F54" s="18" t="s">
        <v>21</v>
      </c>
      <c r="G54" s="113">
        <f>G55</f>
        <v>133700</v>
      </c>
      <c r="H54" s="113">
        <f>H55</f>
        <v>139000</v>
      </c>
    </row>
    <row r="55" spans="1:8" s="12" customFormat="1" ht="31.5">
      <c r="A55" s="10" t="s">
        <v>22</v>
      </c>
      <c r="B55" s="24" t="s">
        <v>140</v>
      </c>
      <c r="C55" s="167" t="s">
        <v>69</v>
      </c>
      <c r="D55" s="167"/>
      <c r="E55" s="18" t="s">
        <v>71</v>
      </c>
      <c r="F55" s="18" t="s">
        <v>23</v>
      </c>
      <c r="G55" s="113">
        <f>G56+G57</f>
        <v>133700</v>
      </c>
      <c r="H55" s="113">
        <f>H56+H57</f>
        <v>139000</v>
      </c>
    </row>
    <row r="56" spans="1:8" s="12" customFormat="1" ht="31.5">
      <c r="A56" s="10" t="s">
        <v>32</v>
      </c>
      <c r="B56" s="24" t="s">
        <v>140</v>
      </c>
      <c r="C56" s="167" t="s">
        <v>69</v>
      </c>
      <c r="D56" s="167"/>
      <c r="E56" s="18" t="s">
        <v>71</v>
      </c>
      <c r="F56" s="18" t="s">
        <v>25</v>
      </c>
      <c r="G56" s="113">
        <f>93011+9677.42</f>
        <v>102688.42</v>
      </c>
      <c r="H56" s="113">
        <f>94930+11827.95</f>
        <v>106757.95</v>
      </c>
    </row>
    <row r="57" spans="1:8" s="12" customFormat="1" ht="63">
      <c r="A57" s="10" t="s">
        <v>26</v>
      </c>
      <c r="B57" s="24" t="s">
        <v>140</v>
      </c>
      <c r="C57" s="167" t="s">
        <v>69</v>
      </c>
      <c r="D57" s="167"/>
      <c r="E57" s="18" t="s">
        <v>71</v>
      </c>
      <c r="F57" s="18" t="s">
        <v>27</v>
      </c>
      <c r="G57" s="113">
        <f>28089+2922.58</f>
        <v>31011.58</v>
      </c>
      <c r="H57" s="113">
        <f>28670+3572.05</f>
        <v>32242.05</v>
      </c>
    </row>
    <row r="58" spans="1:8" ht="31.5">
      <c r="A58" s="5" t="s">
        <v>35</v>
      </c>
      <c r="B58" s="24" t="s">
        <v>140</v>
      </c>
      <c r="C58" s="167" t="s">
        <v>69</v>
      </c>
      <c r="D58" s="167"/>
      <c r="E58" s="18" t="s">
        <v>71</v>
      </c>
      <c r="F58" s="18" t="s">
        <v>36</v>
      </c>
      <c r="G58" s="113">
        <f>G59</f>
        <v>5100</v>
      </c>
      <c r="H58" s="113">
        <f>H59</f>
        <v>5500</v>
      </c>
    </row>
    <row r="59" spans="1:8" ht="31.5">
      <c r="A59" s="5" t="s">
        <v>37</v>
      </c>
      <c r="B59" s="24" t="s">
        <v>140</v>
      </c>
      <c r="C59" s="167" t="s">
        <v>69</v>
      </c>
      <c r="D59" s="167"/>
      <c r="E59" s="18" t="s">
        <v>71</v>
      </c>
      <c r="F59" s="18" t="s">
        <v>38</v>
      </c>
      <c r="G59" s="113">
        <f>G61+G60</f>
        <v>5100</v>
      </c>
      <c r="H59" s="113">
        <f>H61+H60</f>
        <v>5500</v>
      </c>
    </row>
    <row r="60" spans="1:8" ht="31.5">
      <c r="A60" s="5" t="s">
        <v>39</v>
      </c>
      <c r="B60" s="24" t="s">
        <v>140</v>
      </c>
      <c r="C60" s="167" t="s">
        <v>69</v>
      </c>
      <c r="D60" s="167"/>
      <c r="E60" s="18" t="s">
        <v>71</v>
      </c>
      <c r="F60" s="18" t="s">
        <v>40</v>
      </c>
      <c r="G60" s="113">
        <v>0</v>
      </c>
      <c r="H60" s="113">
        <v>0</v>
      </c>
    </row>
    <row r="61" spans="1:8" ht="31.5">
      <c r="A61" s="5" t="s">
        <v>41</v>
      </c>
      <c r="B61" s="24" t="s">
        <v>140</v>
      </c>
      <c r="C61" s="167" t="s">
        <v>69</v>
      </c>
      <c r="D61" s="167"/>
      <c r="E61" s="18" t="s">
        <v>71</v>
      </c>
      <c r="F61" s="18" t="s">
        <v>42</v>
      </c>
      <c r="G61" s="113">
        <v>5100</v>
      </c>
      <c r="H61" s="113">
        <v>5500</v>
      </c>
    </row>
    <row r="62" spans="1:8" ht="18.75">
      <c r="A62" s="5" t="s">
        <v>72</v>
      </c>
      <c r="B62" s="24" t="s">
        <v>140</v>
      </c>
      <c r="C62" s="179"/>
      <c r="D62" s="180"/>
      <c r="E62" s="18"/>
      <c r="F62" s="18"/>
      <c r="G62" s="41"/>
      <c r="H62" s="41"/>
    </row>
    <row r="63" spans="1:8" ht="18.75">
      <c r="A63" s="23" t="s">
        <v>73</v>
      </c>
      <c r="B63" s="24" t="s">
        <v>140</v>
      </c>
      <c r="C63" s="167" t="s">
        <v>74</v>
      </c>
      <c r="D63" s="167"/>
      <c r="E63" s="18"/>
      <c r="F63" s="18"/>
      <c r="G63" s="113">
        <f>G68+G72+G64</f>
        <v>12500</v>
      </c>
      <c r="H63" s="113">
        <f>H68+H72+H64</f>
        <v>2500</v>
      </c>
    </row>
    <row r="64" spans="1:8" ht="47.25">
      <c r="A64" s="11" t="s">
        <v>217</v>
      </c>
      <c r="B64" s="24" t="s">
        <v>140</v>
      </c>
      <c r="C64" s="167" t="s">
        <v>221</v>
      </c>
      <c r="D64" s="167"/>
      <c r="E64" s="18" t="s">
        <v>237</v>
      </c>
      <c r="F64" s="18"/>
      <c r="G64" s="114">
        <f>G66</f>
        <v>10000</v>
      </c>
      <c r="H64" s="114">
        <f>H65</f>
        <v>0</v>
      </c>
    </row>
    <row r="65" spans="1:8" ht="31.5">
      <c r="A65" s="5" t="s">
        <v>35</v>
      </c>
      <c r="B65" s="24" t="s">
        <v>140</v>
      </c>
      <c r="C65" s="167" t="s">
        <v>221</v>
      </c>
      <c r="D65" s="167"/>
      <c r="E65" s="18" t="s">
        <v>231</v>
      </c>
      <c r="F65" s="18" t="s">
        <v>36</v>
      </c>
      <c r="G65" s="113">
        <f>G66</f>
        <v>10000</v>
      </c>
      <c r="H65" s="113">
        <f>H66</f>
        <v>0</v>
      </c>
    </row>
    <row r="66" spans="1:8" ht="31.5">
      <c r="A66" s="5" t="s">
        <v>37</v>
      </c>
      <c r="B66" s="24" t="s">
        <v>140</v>
      </c>
      <c r="C66" s="167" t="s">
        <v>221</v>
      </c>
      <c r="D66" s="167"/>
      <c r="E66" s="19" t="str">
        <f>E65</f>
        <v>79 5 01 90160</v>
      </c>
      <c r="F66" s="18" t="s">
        <v>38</v>
      </c>
      <c r="G66" s="113">
        <f>G67</f>
        <v>10000</v>
      </c>
      <c r="H66" s="113">
        <f>H67</f>
        <v>0</v>
      </c>
    </row>
    <row r="67" spans="1:8" ht="31.5">
      <c r="A67" s="5" t="s">
        <v>41</v>
      </c>
      <c r="B67" s="24" t="s">
        <v>140</v>
      </c>
      <c r="C67" s="167" t="s">
        <v>221</v>
      </c>
      <c r="D67" s="167"/>
      <c r="E67" s="19" t="str">
        <f>E66</f>
        <v>79 5 01 90160</v>
      </c>
      <c r="F67" s="18" t="s">
        <v>42</v>
      </c>
      <c r="G67" s="113">
        <v>10000</v>
      </c>
      <c r="H67" s="113"/>
    </row>
    <row r="68" spans="1:8" ht="63">
      <c r="A68" s="11" t="s">
        <v>201</v>
      </c>
      <c r="B68" s="24" t="s">
        <v>140</v>
      </c>
      <c r="C68" s="179" t="s">
        <v>76</v>
      </c>
      <c r="D68" s="180"/>
      <c r="E68" s="18" t="s">
        <v>77</v>
      </c>
      <c r="F68" s="18"/>
      <c r="G68" s="113">
        <f>G69</f>
        <v>500</v>
      </c>
      <c r="H68" s="113">
        <f>H69</f>
        <v>500</v>
      </c>
    </row>
    <row r="69" spans="1:8" ht="31.5">
      <c r="A69" s="5" t="s">
        <v>35</v>
      </c>
      <c r="B69" s="24" t="s">
        <v>140</v>
      </c>
      <c r="C69" s="179" t="s">
        <v>76</v>
      </c>
      <c r="D69" s="180"/>
      <c r="E69" s="18" t="s">
        <v>233</v>
      </c>
      <c r="F69" s="18" t="s">
        <v>36</v>
      </c>
      <c r="G69" s="113">
        <f>G70</f>
        <v>500</v>
      </c>
      <c r="H69" s="113">
        <f>H71</f>
        <v>500</v>
      </c>
    </row>
    <row r="70" spans="1:8" ht="31.5">
      <c r="A70" s="5" t="s">
        <v>37</v>
      </c>
      <c r="B70" s="24" t="s">
        <v>140</v>
      </c>
      <c r="C70" s="179" t="s">
        <v>76</v>
      </c>
      <c r="D70" s="180"/>
      <c r="E70" s="19" t="str">
        <f>E69</f>
        <v>79 5 04 90160</v>
      </c>
      <c r="F70" s="18" t="s">
        <v>38</v>
      </c>
      <c r="G70" s="113">
        <f>G71</f>
        <v>500</v>
      </c>
      <c r="H70" s="113">
        <f>H71</f>
        <v>500</v>
      </c>
    </row>
    <row r="71" spans="1:8" ht="31.5">
      <c r="A71" s="5" t="s">
        <v>41</v>
      </c>
      <c r="B71" s="24" t="s">
        <v>140</v>
      </c>
      <c r="C71" s="179" t="s">
        <v>76</v>
      </c>
      <c r="D71" s="180"/>
      <c r="E71" s="19" t="str">
        <f>E70</f>
        <v>79 5 04 90160</v>
      </c>
      <c r="F71" s="18" t="s">
        <v>42</v>
      </c>
      <c r="G71" s="113">
        <v>500</v>
      </c>
      <c r="H71" s="113">
        <v>500</v>
      </c>
    </row>
    <row r="72" spans="1:8" ht="47.25">
      <c r="A72" s="11" t="s">
        <v>209</v>
      </c>
      <c r="B72" s="24" t="s">
        <v>140</v>
      </c>
      <c r="C72" s="167" t="s">
        <v>76</v>
      </c>
      <c r="D72" s="167"/>
      <c r="E72" s="18" t="s">
        <v>77</v>
      </c>
      <c r="F72" s="18"/>
      <c r="G72" s="113">
        <f>G74</f>
        <v>2000</v>
      </c>
      <c r="H72" s="113">
        <f>H74</f>
        <v>2000</v>
      </c>
    </row>
    <row r="73" spans="1:8" ht="31.5">
      <c r="A73" s="5" t="s">
        <v>35</v>
      </c>
      <c r="B73" s="24" t="s">
        <v>140</v>
      </c>
      <c r="C73" s="167" t="s">
        <v>76</v>
      </c>
      <c r="D73" s="167"/>
      <c r="E73" s="18" t="s">
        <v>232</v>
      </c>
      <c r="F73" s="18" t="s">
        <v>36</v>
      </c>
      <c r="G73" s="113">
        <f>G74</f>
        <v>2000</v>
      </c>
      <c r="H73" s="113">
        <f>H74</f>
        <v>2000</v>
      </c>
    </row>
    <row r="74" spans="1:8" ht="31.5">
      <c r="A74" s="5" t="s">
        <v>37</v>
      </c>
      <c r="B74" s="24" t="s">
        <v>140</v>
      </c>
      <c r="C74" s="167" t="s">
        <v>76</v>
      </c>
      <c r="D74" s="167"/>
      <c r="E74" s="19" t="str">
        <f>E73</f>
        <v>79 5 03 90160</v>
      </c>
      <c r="F74" s="18" t="s">
        <v>38</v>
      </c>
      <c r="G74" s="113">
        <f>G75</f>
        <v>2000</v>
      </c>
      <c r="H74" s="113">
        <f>H75</f>
        <v>2000</v>
      </c>
    </row>
    <row r="75" spans="1:8" ht="31.5">
      <c r="A75" s="5" t="s">
        <v>41</v>
      </c>
      <c r="B75" s="24" t="s">
        <v>140</v>
      </c>
      <c r="C75" s="167" t="s">
        <v>76</v>
      </c>
      <c r="D75" s="167"/>
      <c r="E75" s="19" t="str">
        <f>E74</f>
        <v>79 5 03 90160</v>
      </c>
      <c r="F75" s="18" t="s">
        <v>42</v>
      </c>
      <c r="G75" s="113">
        <v>2000</v>
      </c>
      <c r="H75" s="113">
        <v>2000</v>
      </c>
    </row>
    <row r="76" spans="1:8" ht="18.75">
      <c r="A76" s="10"/>
      <c r="B76" s="24" t="s">
        <v>140</v>
      </c>
      <c r="C76" s="179"/>
      <c r="D76" s="180"/>
      <c r="E76" s="18"/>
      <c r="F76" s="18"/>
      <c r="G76" s="113"/>
      <c r="H76" s="113"/>
    </row>
    <row r="77" spans="1:8" ht="18.75" hidden="1">
      <c r="A77" s="5" t="s">
        <v>62</v>
      </c>
      <c r="B77" s="24" t="s">
        <v>140</v>
      </c>
      <c r="C77" s="167" t="s">
        <v>63</v>
      </c>
      <c r="D77" s="167"/>
      <c r="E77" s="18" t="s">
        <v>58</v>
      </c>
      <c r="F77" s="18"/>
      <c r="G77" s="113">
        <f>SUM(G78)</f>
        <v>0</v>
      </c>
      <c r="H77" s="113">
        <f>SUM(H78)</f>
        <v>0</v>
      </c>
    </row>
    <row r="78" spans="1:8" ht="47.25" hidden="1">
      <c r="A78" s="5" t="s">
        <v>64</v>
      </c>
      <c r="B78" s="24" t="s">
        <v>140</v>
      </c>
      <c r="C78" s="167" t="s">
        <v>63</v>
      </c>
      <c r="D78" s="167"/>
      <c r="E78" s="18" t="s">
        <v>65</v>
      </c>
      <c r="F78" s="18"/>
      <c r="G78" s="113">
        <f>G79+G83</f>
        <v>0</v>
      </c>
      <c r="H78" s="113">
        <f>H79+H83</f>
        <v>0</v>
      </c>
    </row>
    <row r="79" spans="1:8" ht="78.75" hidden="1">
      <c r="A79" s="10" t="s">
        <v>20</v>
      </c>
      <c r="B79" s="24" t="s">
        <v>140</v>
      </c>
      <c r="C79" s="167" t="s">
        <v>63</v>
      </c>
      <c r="D79" s="167"/>
      <c r="E79" s="18" t="s">
        <v>65</v>
      </c>
      <c r="F79" s="18" t="s">
        <v>21</v>
      </c>
      <c r="G79" s="113">
        <f>G80</f>
        <v>0</v>
      </c>
      <c r="H79" s="113">
        <f>H80</f>
        <v>0</v>
      </c>
    </row>
    <row r="80" spans="1:8" ht="31.5" hidden="1">
      <c r="A80" s="10" t="s">
        <v>22</v>
      </c>
      <c r="B80" s="24" t="s">
        <v>140</v>
      </c>
      <c r="C80" s="167" t="s">
        <v>63</v>
      </c>
      <c r="D80" s="167"/>
      <c r="E80" s="18" t="s">
        <v>65</v>
      </c>
      <c r="F80" s="18" t="s">
        <v>23</v>
      </c>
      <c r="G80" s="113">
        <f>G81+G82</f>
        <v>0</v>
      </c>
      <c r="H80" s="113">
        <f>H81+H82</f>
        <v>0</v>
      </c>
    </row>
    <row r="81" spans="1:8" ht="31.5" hidden="1">
      <c r="A81" s="10" t="s">
        <v>32</v>
      </c>
      <c r="B81" s="24" t="s">
        <v>140</v>
      </c>
      <c r="C81" s="167" t="s">
        <v>63</v>
      </c>
      <c r="D81" s="167"/>
      <c r="E81" s="18" t="s">
        <v>65</v>
      </c>
      <c r="F81" s="18" t="s">
        <v>25</v>
      </c>
      <c r="G81" s="113">
        <v>0</v>
      </c>
      <c r="H81" s="113">
        <v>0</v>
      </c>
    </row>
    <row r="82" spans="1:8" ht="63" hidden="1">
      <c r="A82" s="10" t="s">
        <v>26</v>
      </c>
      <c r="B82" s="24" t="s">
        <v>140</v>
      </c>
      <c r="C82" s="167" t="s">
        <v>63</v>
      </c>
      <c r="D82" s="167"/>
      <c r="E82" s="18" t="s">
        <v>65</v>
      </c>
      <c r="F82" s="18" t="s">
        <v>27</v>
      </c>
      <c r="G82" s="113">
        <v>0</v>
      </c>
      <c r="H82" s="113">
        <v>0</v>
      </c>
    </row>
    <row r="83" spans="1:8" ht="31.5" hidden="1">
      <c r="A83" s="5" t="s">
        <v>35</v>
      </c>
      <c r="B83" s="24" t="s">
        <v>140</v>
      </c>
      <c r="C83" s="167" t="s">
        <v>63</v>
      </c>
      <c r="D83" s="167"/>
      <c r="E83" s="18" t="s">
        <v>65</v>
      </c>
      <c r="F83" s="18" t="s">
        <v>36</v>
      </c>
      <c r="G83" s="113">
        <f>G84</f>
        <v>0</v>
      </c>
      <c r="H83" s="113">
        <f>H84</f>
        <v>0</v>
      </c>
    </row>
    <row r="84" spans="1:8" ht="31.5" hidden="1">
      <c r="A84" s="5" t="s">
        <v>37</v>
      </c>
      <c r="B84" s="24" t="s">
        <v>140</v>
      </c>
      <c r="C84" s="167" t="s">
        <v>63</v>
      </c>
      <c r="D84" s="167"/>
      <c r="E84" s="18" t="s">
        <v>65</v>
      </c>
      <c r="F84" s="18" t="s">
        <v>38</v>
      </c>
      <c r="G84" s="113">
        <f>G85</f>
        <v>0</v>
      </c>
      <c r="H84" s="113">
        <f>H85</f>
        <v>0</v>
      </c>
    </row>
    <row r="85" spans="1:8" ht="31.5" hidden="1">
      <c r="A85" s="5" t="s">
        <v>41</v>
      </c>
      <c r="B85" s="24" t="s">
        <v>140</v>
      </c>
      <c r="C85" s="167" t="s">
        <v>63</v>
      </c>
      <c r="D85" s="167"/>
      <c r="E85" s="18" t="s">
        <v>65</v>
      </c>
      <c r="F85" s="18" t="s">
        <v>42</v>
      </c>
      <c r="G85" s="113"/>
      <c r="H85" s="113"/>
    </row>
    <row r="86" spans="1:8" ht="18.75">
      <c r="A86" s="101" t="s">
        <v>78</v>
      </c>
      <c r="B86" s="24" t="s">
        <v>140</v>
      </c>
      <c r="C86" s="179" t="s">
        <v>79</v>
      </c>
      <c r="D86" s="180"/>
      <c r="E86" s="18" t="s">
        <v>80</v>
      </c>
      <c r="F86" s="18"/>
      <c r="G86" s="113">
        <f aca="true" t="shared" si="3" ref="G86:H90">G87</f>
        <v>1006300</v>
      </c>
      <c r="H86" s="113">
        <f t="shared" si="3"/>
        <v>1006300</v>
      </c>
    </row>
    <row r="87" spans="1:8" ht="18.75">
      <c r="A87" s="10" t="s">
        <v>81</v>
      </c>
      <c r="B87" s="24" t="s">
        <v>140</v>
      </c>
      <c r="C87" s="179" t="s">
        <v>79</v>
      </c>
      <c r="D87" s="180"/>
      <c r="E87" s="18" t="s">
        <v>82</v>
      </c>
      <c r="F87" s="18"/>
      <c r="G87" s="113">
        <f t="shared" si="3"/>
        <v>1006300</v>
      </c>
      <c r="H87" s="113">
        <f t="shared" si="3"/>
        <v>1006300</v>
      </c>
    </row>
    <row r="88" spans="1:8" ht="18.75">
      <c r="A88" s="10" t="s">
        <v>145</v>
      </c>
      <c r="B88" s="24" t="s">
        <v>140</v>
      </c>
      <c r="C88" s="179" t="s">
        <v>79</v>
      </c>
      <c r="D88" s="180"/>
      <c r="E88" s="18" t="s">
        <v>83</v>
      </c>
      <c r="F88" s="18"/>
      <c r="G88" s="113">
        <f t="shared" si="3"/>
        <v>1006300</v>
      </c>
      <c r="H88" s="113">
        <f t="shared" si="3"/>
        <v>1006300</v>
      </c>
    </row>
    <row r="89" spans="1:8" ht="31.5">
      <c r="A89" s="5" t="s">
        <v>35</v>
      </c>
      <c r="B89" s="24" t="s">
        <v>140</v>
      </c>
      <c r="C89" s="184" t="str">
        <f>C88</f>
        <v>0409</v>
      </c>
      <c r="D89" s="185"/>
      <c r="E89" s="18" t="s">
        <v>83</v>
      </c>
      <c r="F89" s="18" t="s">
        <v>36</v>
      </c>
      <c r="G89" s="113">
        <f>G90+G92</f>
        <v>1006300</v>
      </c>
      <c r="H89" s="113">
        <f>H90+H92</f>
        <v>1006300</v>
      </c>
    </row>
    <row r="90" spans="1:8" ht="31.5">
      <c r="A90" s="5" t="s">
        <v>37</v>
      </c>
      <c r="B90" s="24" t="s">
        <v>140</v>
      </c>
      <c r="C90" s="184" t="str">
        <f>C89</f>
        <v>0409</v>
      </c>
      <c r="D90" s="185"/>
      <c r="E90" s="18" t="s">
        <v>83</v>
      </c>
      <c r="F90" s="18" t="s">
        <v>38</v>
      </c>
      <c r="G90" s="113">
        <f t="shared" si="3"/>
        <v>1006300</v>
      </c>
      <c r="H90" s="113">
        <f t="shared" si="3"/>
        <v>1006300</v>
      </c>
    </row>
    <row r="91" spans="1:8" ht="31.5">
      <c r="A91" s="5" t="s">
        <v>41</v>
      </c>
      <c r="B91" s="24" t="s">
        <v>140</v>
      </c>
      <c r="C91" s="169" t="str">
        <f>C90</f>
        <v>0409</v>
      </c>
      <c r="D91" s="169"/>
      <c r="E91" s="18" t="s">
        <v>83</v>
      </c>
      <c r="F91" s="18" t="s">
        <v>42</v>
      </c>
      <c r="G91" s="113">
        <f>907100+27213+71987</f>
        <v>1006300</v>
      </c>
      <c r="H91" s="113">
        <f>950800+28524+26976</f>
        <v>1006300</v>
      </c>
    </row>
    <row r="92" spans="1:8" ht="31.5">
      <c r="A92" s="5" t="s">
        <v>41</v>
      </c>
      <c r="B92" s="24" t="s">
        <v>140</v>
      </c>
      <c r="C92" s="169" t="str">
        <f>C91</f>
        <v>0409</v>
      </c>
      <c r="D92" s="169"/>
      <c r="E92" s="18" t="s">
        <v>83</v>
      </c>
      <c r="F92" s="18" t="s">
        <v>42</v>
      </c>
      <c r="G92" s="113"/>
      <c r="H92" s="113"/>
    </row>
    <row r="93" spans="1:8" ht="31.5" hidden="1">
      <c r="A93" s="5" t="s">
        <v>189</v>
      </c>
      <c r="B93" s="24" t="s">
        <v>140</v>
      </c>
      <c r="C93" s="169" t="s">
        <v>193</v>
      </c>
      <c r="D93" s="169"/>
      <c r="E93" s="18" t="s">
        <v>195</v>
      </c>
      <c r="F93" s="18"/>
      <c r="G93" s="113">
        <f aca="true" t="shared" si="4" ref="G93:H95">G94</f>
        <v>0</v>
      </c>
      <c r="H93" s="113">
        <f t="shared" si="4"/>
        <v>0</v>
      </c>
    </row>
    <row r="94" spans="1:8" ht="31.5" hidden="1">
      <c r="A94" s="5" t="s">
        <v>190</v>
      </c>
      <c r="B94" s="24" t="s">
        <v>140</v>
      </c>
      <c r="C94" s="169" t="s">
        <v>193</v>
      </c>
      <c r="D94" s="169"/>
      <c r="E94" s="18" t="s">
        <v>194</v>
      </c>
      <c r="F94" s="18" t="s">
        <v>36</v>
      </c>
      <c r="G94" s="113">
        <f t="shared" si="4"/>
        <v>0</v>
      </c>
      <c r="H94" s="113">
        <f t="shared" si="4"/>
        <v>0</v>
      </c>
    </row>
    <row r="95" spans="1:8" ht="31.5" hidden="1">
      <c r="A95" s="5" t="s">
        <v>191</v>
      </c>
      <c r="B95" s="24" t="s">
        <v>140</v>
      </c>
      <c r="C95" s="169" t="s">
        <v>193</v>
      </c>
      <c r="D95" s="169"/>
      <c r="E95" s="18" t="s">
        <v>194</v>
      </c>
      <c r="F95" s="18" t="s">
        <v>38</v>
      </c>
      <c r="G95" s="113">
        <f t="shared" si="4"/>
        <v>0</v>
      </c>
      <c r="H95" s="113">
        <f t="shared" si="4"/>
        <v>0</v>
      </c>
    </row>
    <row r="96" spans="1:8" ht="31.5" hidden="1">
      <c r="A96" s="5" t="s">
        <v>192</v>
      </c>
      <c r="B96" s="24" t="s">
        <v>140</v>
      </c>
      <c r="C96" s="169" t="s">
        <v>193</v>
      </c>
      <c r="D96" s="169"/>
      <c r="E96" s="18" t="s">
        <v>194</v>
      </c>
      <c r="F96" s="18" t="s">
        <v>42</v>
      </c>
      <c r="G96" s="113">
        <v>0</v>
      </c>
      <c r="H96" s="113">
        <v>0</v>
      </c>
    </row>
    <row r="97" spans="1:8" ht="18.75">
      <c r="A97" s="101" t="s">
        <v>249</v>
      </c>
      <c r="B97" s="24" t="s">
        <v>140</v>
      </c>
      <c r="C97" s="179" t="s">
        <v>250</v>
      </c>
      <c r="D97" s="180"/>
      <c r="E97" s="18"/>
      <c r="F97" s="18"/>
      <c r="G97" s="113">
        <f>G98+G104</f>
        <v>343928</v>
      </c>
      <c r="H97" s="113">
        <f>H98+H104</f>
        <v>359152</v>
      </c>
    </row>
    <row r="98" spans="1:8" ht="18.75">
      <c r="A98" s="101" t="s">
        <v>251</v>
      </c>
      <c r="B98" s="24" t="s">
        <v>140</v>
      </c>
      <c r="C98" s="167" t="s">
        <v>252</v>
      </c>
      <c r="D98" s="167"/>
      <c r="E98" s="18" t="s">
        <v>195</v>
      </c>
      <c r="F98" s="18"/>
      <c r="G98" s="114">
        <f aca="true" t="shared" si="5" ref="G98:H102">G99</f>
        <v>10000</v>
      </c>
      <c r="H98" s="113">
        <f t="shared" si="5"/>
        <v>10000</v>
      </c>
    </row>
    <row r="99" spans="1:8" ht="38.25">
      <c r="A99" s="125" t="s">
        <v>259</v>
      </c>
      <c r="B99" s="24" t="s">
        <v>140</v>
      </c>
      <c r="C99" s="167" t="s">
        <v>252</v>
      </c>
      <c r="D99" s="167"/>
      <c r="E99" s="18" t="s">
        <v>255</v>
      </c>
      <c r="F99" s="18"/>
      <c r="G99" s="113">
        <f t="shared" si="5"/>
        <v>10000</v>
      </c>
      <c r="H99" s="113">
        <f t="shared" si="5"/>
        <v>10000</v>
      </c>
    </row>
    <row r="100" spans="1:8" ht="31.5">
      <c r="A100" s="5" t="s">
        <v>35</v>
      </c>
      <c r="B100" s="24" t="s">
        <v>140</v>
      </c>
      <c r="C100" s="167" t="s">
        <v>252</v>
      </c>
      <c r="D100" s="167"/>
      <c r="E100" s="18" t="s">
        <v>255</v>
      </c>
      <c r="F100" s="19" t="s">
        <v>36</v>
      </c>
      <c r="G100" s="113">
        <f t="shared" si="5"/>
        <v>10000</v>
      </c>
      <c r="H100" s="113">
        <f t="shared" si="5"/>
        <v>10000</v>
      </c>
    </row>
    <row r="101" spans="1:8" ht="31.5">
      <c r="A101" s="5" t="s">
        <v>37</v>
      </c>
      <c r="B101" s="24" t="s">
        <v>140</v>
      </c>
      <c r="C101" s="167" t="s">
        <v>252</v>
      </c>
      <c r="D101" s="167"/>
      <c r="E101" s="18" t="s">
        <v>255</v>
      </c>
      <c r="F101" s="19" t="s">
        <v>38</v>
      </c>
      <c r="G101" s="113">
        <f t="shared" si="5"/>
        <v>10000</v>
      </c>
      <c r="H101" s="113">
        <f t="shared" si="5"/>
        <v>10000</v>
      </c>
    </row>
    <row r="102" spans="1:8" ht="31.5">
      <c r="A102" s="5" t="s">
        <v>41</v>
      </c>
      <c r="B102" s="24" t="s">
        <v>140</v>
      </c>
      <c r="C102" s="167" t="s">
        <v>252</v>
      </c>
      <c r="D102" s="167"/>
      <c r="E102" s="18" t="s">
        <v>255</v>
      </c>
      <c r="F102" s="19" t="s">
        <v>42</v>
      </c>
      <c r="G102" s="113">
        <f t="shared" si="5"/>
        <v>10000</v>
      </c>
      <c r="H102" s="113">
        <f t="shared" si="5"/>
        <v>10000</v>
      </c>
    </row>
    <row r="103" spans="1:8" ht="31.5">
      <c r="A103" s="5" t="s">
        <v>256</v>
      </c>
      <c r="B103" s="24" t="s">
        <v>140</v>
      </c>
      <c r="C103" s="167" t="s">
        <v>252</v>
      </c>
      <c r="D103" s="167"/>
      <c r="E103" s="18" t="s">
        <v>255</v>
      </c>
      <c r="F103" s="19" t="s">
        <v>42</v>
      </c>
      <c r="G103" s="113">
        <v>10000</v>
      </c>
      <c r="H103" s="113">
        <v>10000</v>
      </c>
    </row>
    <row r="104" spans="1:8" ht="18.75">
      <c r="A104" s="101" t="s">
        <v>253</v>
      </c>
      <c r="B104" s="24" t="s">
        <v>140</v>
      </c>
      <c r="C104" s="167" t="s">
        <v>127</v>
      </c>
      <c r="D104" s="167"/>
      <c r="E104" s="18"/>
      <c r="F104" s="18"/>
      <c r="G104" s="113">
        <f>G105+G110+G113+G119+G125</f>
        <v>333928</v>
      </c>
      <c r="H104" s="113">
        <f>H105+H110+H113</f>
        <v>349152</v>
      </c>
    </row>
    <row r="105" spans="1:8" s="22" customFormat="1" ht="31.5">
      <c r="A105" s="89" t="s">
        <v>125</v>
      </c>
      <c r="B105" s="24" t="s">
        <v>140</v>
      </c>
      <c r="C105" s="169"/>
      <c r="D105" s="169"/>
      <c r="E105" s="19"/>
      <c r="F105" s="19"/>
      <c r="G105" s="30">
        <f aca="true" t="shared" si="6" ref="G105:H107">G106</f>
        <v>70840</v>
      </c>
      <c r="H105" s="30">
        <f t="shared" si="6"/>
        <v>138264</v>
      </c>
    </row>
    <row r="106" spans="1:8" ht="31.5">
      <c r="A106" s="5" t="s">
        <v>126</v>
      </c>
      <c r="B106" s="24" t="s">
        <v>140</v>
      </c>
      <c r="C106" s="169" t="s">
        <v>127</v>
      </c>
      <c r="D106" s="169"/>
      <c r="E106" s="19"/>
      <c r="F106" s="19"/>
      <c r="G106" s="30">
        <f>G107</f>
        <v>70840</v>
      </c>
      <c r="H106" s="30">
        <f>H107</f>
        <v>138264</v>
      </c>
    </row>
    <row r="107" spans="1:8" ht="31.5">
      <c r="A107" s="5" t="s">
        <v>35</v>
      </c>
      <c r="B107" s="24" t="s">
        <v>140</v>
      </c>
      <c r="C107" s="169" t="s">
        <v>127</v>
      </c>
      <c r="D107" s="169"/>
      <c r="E107" s="19" t="s">
        <v>146</v>
      </c>
      <c r="F107" s="19" t="s">
        <v>36</v>
      </c>
      <c r="G107" s="30">
        <f t="shared" si="6"/>
        <v>70840</v>
      </c>
      <c r="H107" s="30">
        <f t="shared" si="6"/>
        <v>138264</v>
      </c>
    </row>
    <row r="108" spans="1:8" ht="31.5">
      <c r="A108" s="5" t="s">
        <v>37</v>
      </c>
      <c r="B108" s="24" t="s">
        <v>140</v>
      </c>
      <c r="C108" s="169" t="s">
        <v>127</v>
      </c>
      <c r="D108" s="169"/>
      <c r="E108" s="19" t="s">
        <v>146</v>
      </c>
      <c r="F108" s="19" t="s">
        <v>38</v>
      </c>
      <c r="G108" s="30">
        <f>G109</f>
        <v>70840</v>
      </c>
      <c r="H108" s="30">
        <f>H109</f>
        <v>138264</v>
      </c>
    </row>
    <row r="109" spans="1:8" ht="31.5">
      <c r="A109" s="5" t="s">
        <v>238</v>
      </c>
      <c r="B109" s="24" t="s">
        <v>140</v>
      </c>
      <c r="C109" s="169" t="s">
        <v>127</v>
      </c>
      <c r="D109" s="169"/>
      <c r="E109" s="19" t="s">
        <v>146</v>
      </c>
      <c r="F109" s="19" t="s">
        <v>42</v>
      </c>
      <c r="G109" s="30">
        <f>80000+90640-25000-12600-20000-10000-1000-31200</f>
        <v>70840</v>
      </c>
      <c r="H109" s="30">
        <f>100000+90640-29676+2700-15400-10000</f>
        <v>138264</v>
      </c>
    </row>
    <row r="110" spans="1:8" ht="18.75">
      <c r="A110" s="89" t="s">
        <v>210</v>
      </c>
      <c r="B110" s="24"/>
      <c r="C110" s="169"/>
      <c r="D110" s="169"/>
      <c r="E110" s="19"/>
      <c r="F110" s="19"/>
      <c r="G110" s="30">
        <f>SUM(G111:G112)</f>
        <v>210888</v>
      </c>
      <c r="H110" s="30">
        <f>SUM(H111:H112)</f>
        <v>210888</v>
      </c>
    </row>
    <row r="111" spans="1:8" ht="31.5">
      <c r="A111" s="5" t="s">
        <v>239</v>
      </c>
      <c r="B111" s="24" t="s">
        <v>140</v>
      </c>
      <c r="C111" s="169" t="s">
        <v>127</v>
      </c>
      <c r="D111" s="169"/>
      <c r="E111" s="19" t="s">
        <v>246</v>
      </c>
      <c r="F111" s="19" t="s">
        <v>42</v>
      </c>
      <c r="G111" s="30">
        <f>G112*1/100</f>
        <v>2088</v>
      </c>
      <c r="H111" s="30">
        <f>H112*1/100</f>
        <v>2088</v>
      </c>
    </row>
    <row r="112" spans="1:8" ht="31.5">
      <c r="A112" s="5" t="s">
        <v>238</v>
      </c>
      <c r="B112" s="24" t="s">
        <v>140</v>
      </c>
      <c r="C112" s="169" t="s">
        <v>127</v>
      </c>
      <c r="D112" s="169"/>
      <c r="E112" s="83" t="s">
        <v>246</v>
      </c>
      <c r="F112" s="83" t="s">
        <v>42</v>
      </c>
      <c r="G112" s="30">
        <v>208800</v>
      </c>
      <c r="H112" s="30">
        <v>208800</v>
      </c>
    </row>
    <row r="113" spans="1:8" ht="31.5">
      <c r="A113" s="89" t="s">
        <v>254</v>
      </c>
      <c r="B113" s="24" t="s">
        <v>140</v>
      </c>
      <c r="C113" s="169" t="s">
        <v>127</v>
      </c>
      <c r="D113" s="169"/>
      <c r="E113" s="18"/>
      <c r="F113" s="83"/>
      <c r="G113" s="40">
        <f>G115</f>
        <v>21000</v>
      </c>
      <c r="H113" s="30"/>
    </row>
    <row r="114" spans="1:8" ht="31.5">
      <c r="A114" s="89" t="s">
        <v>403</v>
      </c>
      <c r="B114" s="24" t="s">
        <v>140</v>
      </c>
      <c r="C114" s="169" t="s">
        <v>127</v>
      </c>
      <c r="D114" s="169"/>
      <c r="E114" s="18" t="s">
        <v>266</v>
      </c>
      <c r="F114" s="83"/>
      <c r="G114" s="40"/>
      <c r="H114" s="30"/>
    </row>
    <row r="115" spans="1:8" ht="31.5">
      <c r="A115" s="5" t="s">
        <v>126</v>
      </c>
      <c r="B115" s="24" t="s">
        <v>140</v>
      </c>
      <c r="C115" s="169" t="s">
        <v>127</v>
      </c>
      <c r="D115" s="169"/>
      <c r="E115" s="18" t="s">
        <v>404</v>
      </c>
      <c r="F115" s="83"/>
      <c r="G115" s="30">
        <f>G116</f>
        <v>21000</v>
      </c>
      <c r="H115" s="30"/>
    </row>
    <row r="116" spans="1:8" ht="31.5">
      <c r="A116" s="5" t="s">
        <v>35</v>
      </c>
      <c r="B116" s="24" t="s">
        <v>140</v>
      </c>
      <c r="C116" s="169" t="s">
        <v>127</v>
      </c>
      <c r="D116" s="169"/>
      <c r="E116" s="18" t="s">
        <v>404</v>
      </c>
      <c r="F116" s="19" t="s">
        <v>36</v>
      </c>
      <c r="G116" s="30">
        <f>G117</f>
        <v>21000</v>
      </c>
      <c r="H116" s="30"/>
    </row>
    <row r="117" spans="1:8" ht="31.5">
      <c r="A117" s="5" t="s">
        <v>37</v>
      </c>
      <c r="B117" s="24" t="s">
        <v>140</v>
      </c>
      <c r="C117" s="169" t="s">
        <v>127</v>
      </c>
      <c r="D117" s="169"/>
      <c r="E117" s="18" t="s">
        <v>404</v>
      </c>
      <c r="F117" s="19" t="s">
        <v>38</v>
      </c>
      <c r="G117" s="30">
        <f>G118</f>
        <v>21000</v>
      </c>
      <c r="H117" s="30"/>
    </row>
    <row r="118" spans="1:8" ht="31.5">
      <c r="A118" s="5" t="s">
        <v>238</v>
      </c>
      <c r="B118" s="24" t="s">
        <v>140</v>
      </c>
      <c r="C118" s="169" t="s">
        <v>127</v>
      </c>
      <c r="D118" s="169"/>
      <c r="E118" s="18" t="s">
        <v>404</v>
      </c>
      <c r="F118" s="19" t="s">
        <v>42</v>
      </c>
      <c r="G118" s="30">
        <f>20000+1000</f>
        <v>21000</v>
      </c>
      <c r="H118" s="30"/>
    </row>
    <row r="119" spans="1:8" ht="31.5">
      <c r="A119" s="89" t="s">
        <v>254</v>
      </c>
      <c r="B119" s="24" t="s">
        <v>140</v>
      </c>
      <c r="C119" s="169" t="s">
        <v>127</v>
      </c>
      <c r="D119" s="169"/>
      <c r="E119" s="18"/>
      <c r="F119" s="19"/>
      <c r="G119" s="30">
        <f>G120</f>
        <v>14000</v>
      </c>
      <c r="H119" s="30"/>
    </row>
    <row r="120" spans="1:8" ht="31.5">
      <c r="A120" s="89" t="s">
        <v>406</v>
      </c>
      <c r="B120" s="24" t="s">
        <v>140</v>
      </c>
      <c r="C120" s="169" t="s">
        <v>127</v>
      </c>
      <c r="D120" s="169"/>
      <c r="E120" s="18" t="s">
        <v>405</v>
      </c>
      <c r="F120" s="19"/>
      <c r="G120" s="30">
        <f>G121</f>
        <v>14000</v>
      </c>
      <c r="H120" s="30"/>
    </row>
    <row r="121" spans="1:8" ht="31.5">
      <c r="A121" s="5" t="s">
        <v>126</v>
      </c>
      <c r="B121" s="24" t="s">
        <v>140</v>
      </c>
      <c r="C121" s="169" t="s">
        <v>127</v>
      </c>
      <c r="D121" s="169"/>
      <c r="E121" s="18" t="s">
        <v>405</v>
      </c>
      <c r="F121" s="83"/>
      <c r="G121" s="30">
        <f>G122</f>
        <v>14000</v>
      </c>
      <c r="H121" s="30"/>
    </row>
    <row r="122" spans="1:8" ht="31.5">
      <c r="A122" s="5" t="s">
        <v>35</v>
      </c>
      <c r="B122" s="24" t="s">
        <v>140</v>
      </c>
      <c r="C122" s="169" t="s">
        <v>127</v>
      </c>
      <c r="D122" s="169"/>
      <c r="E122" s="18" t="s">
        <v>405</v>
      </c>
      <c r="F122" s="19" t="s">
        <v>36</v>
      </c>
      <c r="G122" s="30">
        <f>G123</f>
        <v>14000</v>
      </c>
      <c r="H122" s="30"/>
    </row>
    <row r="123" spans="1:8" ht="31.5">
      <c r="A123" s="5" t="s">
        <v>37</v>
      </c>
      <c r="B123" s="24" t="s">
        <v>140</v>
      </c>
      <c r="C123" s="169" t="s">
        <v>127</v>
      </c>
      <c r="D123" s="169"/>
      <c r="E123" s="18" t="s">
        <v>405</v>
      </c>
      <c r="F123" s="19" t="s">
        <v>38</v>
      </c>
      <c r="G123" s="30">
        <f>G124</f>
        <v>14000</v>
      </c>
      <c r="H123" s="30"/>
    </row>
    <row r="124" spans="1:8" ht="31.5">
      <c r="A124" s="5" t="s">
        <v>238</v>
      </c>
      <c r="B124" s="24" t="s">
        <v>140</v>
      </c>
      <c r="C124" s="169" t="s">
        <v>127</v>
      </c>
      <c r="D124" s="169"/>
      <c r="E124" s="18" t="s">
        <v>405</v>
      </c>
      <c r="F124" s="19" t="s">
        <v>42</v>
      </c>
      <c r="G124" s="30">
        <v>14000</v>
      </c>
      <c r="H124" s="30"/>
    </row>
    <row r="125" spans="1:8" ht="31.5">
      <c r="A125" s="89" t="s">
        <v>254</v>
      </c>
      <c r="B125" s="24" t="s">
        <v>140</v>
      </c>
      <c r="C125" s="169" t="s">
        <v>127</v>
      </c>
      <c r="D125" s="169"/>
      <c r="E125" s="18"/>
      <c r="F125" s="19"/>
      <c r="G125" s="30">
        <f>G126</f>
        <v>17200</v>
      </c>
      <c r="H125" s="30"/>
    </row>
    <row r="126" spans="1:8" ht="31.5">
      <c r="A126" s="89" t="s">
        <v>407</v>
      </c>
      <c r="B126" s="24" t="s">
        <v>140</v>
      </c>
      <c r="C126" s="169" t="s">
        <v>127</v>
      </c>
      <c r="D126" s="169"/>
      <c r="E126" s="18" t="s">
        <v>405</v>
      </c>
      <c r="F126" s="19"/>
      <c r="G126" s="30">
        <f>G127</f>
        <v>17200</v>
      </c>
      <c r="H126" s="30"/>
    </row>
    <row r="127" spans="1:8" ht="31.5">
      <c r="A127" s="5" t="s">
        <v>126</v>
      </c>
      <c r="B127" s="24" t="s">
        <v>140</v>
      </c>
      <c r="C127" s="169" t="s">
        <v>127</v>
      </c>
      <c r="D127" s="169"/>
      <c r="E127" s="18" t="s">
        <v>405</v>
      </c>
      <c r="F127" s="83"/>
      <c r="G127" s="30">
        <f>G128</f>
        <v>17200</v>
      </c>
      <c r="H127" s="30"/>
    </row>
    <row r="128" spans="1:8" ht="31.5">
      <c r="A128" s="5" t="s">
        <v>35</v>
      </c>
      <c r="B128" s="24" t="s">
        <v>140</v>
      </c>
      <c r="C128" s="169" t="s">
        <v>127</v>
      </c>
      <c r="D128" s="169"/>
      <c r="E128" s="18" t="s">
        <v>405</v>
      </c>
      <c r="F128" s="19" t="s">
        <v>36</v>
      </c>
      <c r="G128" s="30">
        <f>G129</f>
        <v>17200</v>
      </c>
      <c r="H128" s="30"/>
    </row>
    <row r="129" spans="1:8" ht="31.5">
      <c r="A129" s="5" t="s">
        <v>37</v>
      </c>
      <c r="B129" s="24" t="s">
        <v>140</v>
      </c>
      <c r="C129" s="169" t="s">
        <v>127</v>
      </c>
      <c r="D129" s="169"/>
      <c r="E129" s="18" t="s">
        <v>405</v>
      </c>
      <c r="F129" s="19" t="s">
        <v>38</v>
      </c>
      <c r="G129" s="30">
        <f>G130</f>
        <v>17200</v>
      </c>
      <c r="H129" s="30"/>
    </row>
    <row r="130" spans="1:8" ht="31.5">
      <c r="A130" s="5" t="s">
        <v>238</v>
      </c>
      <c r="B130" s="24" t="s">
        <v>140</v>
      </c>
      <c r="C130" s="169" t="s">
        <v>127</v>
      </c>
      <c r="D130" s="169"/>
      <c r="E130" s="18" t="s">
        <v>405</v>
      </c>
      <c r="F130" s="19" t="s">
        <v>42</v>
      </c>
      <c r="G130" s="30">
        <v>17200</v>
      </c>
      <c r="H130" s="30"/>
    </row>
    <row r="131" spans="1:8" ht="18.75">
      <c r="A131" s="5"/>
      <c r="B131" s="24"/>
      <c r="C131" s="169"/>
      <c r="D131" s="169"/>
      <c r="E131" s="83"/>
      <c r="F131" s="83"/>
      <c r="G131" s="30"/>
      <c r="H131" s="30"/>
    </row>
    <row r="132" spans="1:8" ht="18.75">
      <c r="A132" s="101" t="s">
        <v>257</v>
      </c>
      <c r="B132" s="24" t="s">
        <v>140</v>
      </c>
      <c r="C132" s="167" t="s">
        <v>258</v>
      </c>
      <c r="D132" s="167"/>
      <c r="E132" s="18" t="s">
        <v>261</v>
      </c>
      <c r="F132" s="25"/>
      <c r="G132" s="40">
        <f aca="true" t="shared" si="7" ref="G132:H136">G133</f>
        <v>10000</v>
      </c>
      <c r="H132" s="40">
        <f t="shared" si="7"/>
        <v>10000</v>
      </c>
    </row>
    <row r="133" spans="1:8" ht="31.5">
      <c r="A133" s="5" t="s">
        <v>260</v>
      </c>
      <c r="B133" s="24" t="s">
        <v>140</v>
      </c>
      <c r="C133" s="167" t="s">
        <v>258</v>
      </c>
      <c r="D133" s="167"/>
      <c r="E133" s="18" t="s">
        <v>262</v>
      </c>
      <c r="F133" s="25"/>
      <c r="G133" s="30">
        <f t="shared" si="7"/>
        <v>10000</v>
      </c>
      <c r="H133" s="30">
        <f t="shared" si="7"/>
        <v>10000</v>
      </c>
    </row>
    <row r="134" spans="1:8" ht="31.5">
      <c r="A134" s="5" t="s">
        <v>35</v>
      </c>
      <c r="B134" s="24" t="s">
        <v>140</v>
      </c>
      <c r="C134" s="167" t="s">
        <v>258</v>
      </c>
      <c r="D134" s="167"/>
      <c r="E134" s="18" t="s">
        <v>263</v>
      </c>
      <c r="F134" s="25" t="s">
        <v>36</v>
      </c>
      <c r="G134" s="30">
        <f t="shared" si="7"/>
        <v>10000</v>
      </c>
      <c r="H134" s="30">
        <f t="shared" si="7"/>
        <v>10000</v>
      </c>
    </row>
    <row r="135" spans="1:8" ht="31.5">
      <c r="A135" s="5" t="s">
        <v>37</v>
      </c>
      <c r="B135" s="24" t="s">
        <v>140</v>
      </c>
      <c r="C135" s="167" t="s">
        <v>258</v>
      </c>
      <c r="D135" s="167"/>
      <c r="E135" s="18" t="s">
        <v>263</v>
      </c>
      <c r="F135" s="25" t="s">
        <v>38</v>
      </c>
      <c r="G135" s="30">
        <f t="shared" si="7"/>
        <v>10000</v>
      </c>
      <c r="H135" s="30">
        <f t="shared" si="7"/>
        <v>10000</v>
      </c>
    </row>
    <row r="136" spans="1:8" ht="31.5">
      <c r="A136" s="5" t="s">
        <v>41</v>
      </c>
      <c r="B136" s="24" t="s">
        <v>140</v>
      </c>
      <c r="C136" s="167" t="s">
        <v>258</v>
      </c>
      <c r="D136" s="167"/>
      <c r="E136" s="18" t="s">
        <v>263</v>
      </c>
      <c r="F136" s="25" t="s">
        <v>42</v>
      </c>
      <c r="G136" s="30">
        <f t="shared" si="7"/>
        <v>10000</v>
      </c>
      <c r="H136" s="30">
        <f t="shared" si="7"/>
        <v>10000</v>
      </c>
    </row>
    <row r="137" spans="1:8" ht="18.75">
      <c r="A137" s="5" t="s">
        <v>264</v>
      </c>
      <c r="B137" s="24" t="s">
        <v>140</v>
      </c>
      <c r="C137" s="167" t="s">
        <v>258</v>
      </c>
      <c r="D137" s="167"/>
      <c r="E137" s="18" t="s">
        <v>263</v>
      </c>
      <c r="F137" s="25" t="s">
        <v>42</v>
      </c>
      <c r="G137" s="30">
        <v>10000</v>
      </c>
      <c r="H137" s="30">
        <v>10000</v>
      </c>
    </row>
    <row r="138" spans="1:8" ht="18.75">
      <c r="A138" s="101" t="s">
        <v>84</v>
      </c>
      <c r="B138" s="97" t="s">
        <v>140</v>
      </c>
      <c r="C138" s="167" t="s">
        <v>85</v>
      </c>
      <c r="D138" s="167"/>
      <c r="E138" s="18" t="s">
        <v>86</v>
      </c>
      <c r="F138" s="18"/>
      <c r="G138" s="113">
        <f aca="true" t="shared" si="8" ref="G138:H142">G139</f>
        <v>178206</v>
      </c>
      <c r="H138" s="113">
        <f t="shared" si="8"/>
        <v>188206</v>
      </c>
    </row>
    <row r="139" spans="1:8" ht="18.75">
      <c r="A139" s="5" t="s">
        <v>87</v>
      </c>
      <c r="B139" s="24" t="s">
        <v>140</v>
      </c>
      <c r="C139" s="167" t="s">
        <v>88</v>
      </c>
      <c r="D139" s="167"/>
      <c r="E139" s="18" t="s">
        <v>89</v>
      </c>
      <c r="F139" s="18"/>
      <c r="G139" s="113">
        <f t="shared" si="8"/>
        <v>178206</v>
      </c>
      <c r="H139" s="113">
        <f t="shared" si="8"/>
        <v>188206</v>
      </c>
    </row>
    <row r="140" spans="1:8" ht="18.75">
      <c r="A140" s="5" t="s">
        <v>90</v>
      </c>
      <c r="B140" s="24" t="s">
        <v>140</v>
      </c>
      <c r="C140" s="167" t="s">
        <v>88</v>
      </c>
      <c r="D140" s="167"/>
      <c r="E140" s="18" t="s">
        <v>91</v>
      </c>
      <c r="F140" s="18"/>
      <c r="G140" s="113">
        <f t="shared" si="8"/>
        <v>178206</v>
      </c>
      <c r="H140" s="113">
        <f t="shared" si="8"/>
        <v>188206</v>
      </c>
    </row>
    <row r="141" spans="1:8" ht="31.5">
      <c r="A141" s="5" t="s">
        <v>92</v>
      </c>
      <c r="B141" s="24" t="s">
        <v>140</v>
      </c>
      <c r="C141" s="167" t="s">
        <v>88</v>
      </c>
      <c r="D141" s="167"/>
      <c r="E141" s="18" t="s">
        <v>91</v>
      </c>
      <c r="F141" s="18" t="s">
        <v>93</v>
      </c>
      <c r="G141" s="113">
        <f t="shared" si="8"/>
        <v>178206</v>
      </c>
      <c r="H141" s="113">
        <f t="shared" si="8"/>
        <v>188206</v>
      </c>
    </row>
    <row r="142" spans="1:8" ht="31.5">
      <c r="A142" s="5" t="s">
        <v>94</v>
      </c>
      <c r="B142" s="24" t="s">
        <v>140</v>
      </c>
      <c r="C142" s="167" t="s">
        <v>88</v>
      </c>
      <c r="D142" s="167"/>
      <c r="E142" s="18" t="s">
        <v>91</v>
      </c>
      <c r="F142" s="18" t="s">
        <v>95</v>
      </c>
      <c r="G142" s="113">
        <f t="shared" si="8"/>
        <v>178206</v>
      </c>
      <c r="H142" s="113">
        <f t="shared" si="8"/>
        <v>188206</v>
      </c>
    </row>
    <row r="143" spans="1:8" ht="18.75">
      <c r="A143" s="5" t="s">
        <v>96</v>
      </c>
      <c r="B143" s="24" t="s">
        <v>140</v>
      </c>
      <c r="C143" s="167" t="s">
        <v>88</v>
      </c>
      <c r="D143" s="167"/>
      <c r="E143" s="18" t="s">
        <v>91</v>
      </c>
      <c r="F143" s="18" t="s">
        <v>97</v>
      </c>
      <c r="G143" s="113">
        <f>277608/12*9-30000</f>
        <v>178206</v>
      </c>
      <c r="H143" s="113">
        <f>277608/12*9-20000</f>
        <v>188206</v>
      </c>
    </row>
    <row r="144" spans="1:9" ht="21" customHeight="1">
      <c r="A144" s="101" t="s">
        <v>98</v>
      </c>
      <c r="B144" s="97" t="s">
        <v>140</v>
      </c>
      <c r="C144" s="167" t="s">
        <v>124</v>
      </c>
      <c r="D144" s="167"/>
      <c r="E144" s="18" t="s">
        <v>99</v>
      </c>
      <c r="F144" s="18"/>
      <c r="G144" s="113">
        <f aca="true" t="shared" si="9" ref="G144:H147">G145</f>
        <v>10000</v>
      </c>
      <c r="H144" s="113">
        <f t="shared" si="9"/>
        <v>10000</v>
      </c>
      <c r="I144" s="7"/>
    </row>
    <row r="145" spans="1:8" ht="18.75">
      <c r="A145" s="5" t="s">
        <v>100</v>
      </c>
      <c r="B145" s="24" t="s">
        <v>140</v>
      </c>
      <c r="C145" s="169" t="str">
        <f>C144</f>
        <v>1102</v>
      </c>
      <c r="D145" s="169"/>
      <c r="E145" s="18" t="s">
        <v>101</v>
      </c>
      <c r="F145" s="18"/>
      <c r="G145" s="113">
        <f t="shared" si="9"/>
        <v>10000</v>
      </c>
      <c r="H145" s="113">
        <f t="shared" si="9"/>
        <v>10000</v>
      </c>
    </row>
    <row r="146" spans="1:8" ht="31.5">
      <c r="A146" s="5" t="s">
        <v>35</v>
      </c>
      <c r="B146" s="24" t="s">
        <v>140</v>
      </c>
      <c r="C146" s="169" t="str">
        <f>C144</f>
        <v>1102</v>
      </c>
      <c r="D146" s="169"/>
      <c r="E146" s="18" t="s">
        <v>101</v>
      </c>
      <c r="F146" s="18" t="s">
        <v>36</v>
      </c>
      <c r="G146" s="113">
        <f t="shared" si="9"/>
        <v>10000</v>
      </c>
      <c r="H146" s="113">
        <f t="shared" si="9"/>
        <v>10000</v>
      </c>
    </row>
    <row r="147" spans="1:8" ht="31.5">
      <c r="A147" s="5" t="s">
        <v>37</v>
      </c>
      <c r="B147" s="24" t="s">
        <v>140</v>
      </c>
      <c r="C147" s="169" t="str">
        <f>C146</f>
        <v>1102</v>
      </c>
      <c r="D147" s="169"/>
      <c r="E147" s="18" t="s">
        <v>101</v>
      </c>
      <c r="F147" s="18" t="s">
        <v>38</v>
      </c>
      <c r="G147" s="113">
        <f t="shared" si="9"/>
        <v>10000</v>
      </c>
      <c r="H147" s="113">
        <f t="shared" si="9"/>
        <v>10000</v>
      </c>
    </row>
    <row r="148" spans="1:8" ht="31.5">
      <c r="A148" s="5" t="s">
        <v>41</v>
      </c>
      <c r="B148" s="24" t="s">
        <v>140</v>
      </c>
      <c r="C148" s="169" t="str">
        <f>C147</f>
        <v>1102</v>
      </c>
      <c r="D148" s="169"/>
      <c r="E148" s="18" t="s">
        <v>101</v>
      </c>
      <c r="F148" s="18" t="s">
        <v>42</v>
      </c>
      <c r="G148" s="113">
        <v>10000</v>
      </c>
      <c r="H148" s="113">
        <v>10000</v>
      </c>
    </row>
    <row r="149" spans="1:8" s="22" customFormat="1" ht="31.5">
      <c r="A149" s="89" t="s">
        <v>240</v>
      </c>
      <c r="B149" s="97" t="s">
        <v>140</v>
      </c>
      <c r="C149" s="169" t="s">
        <v>241</v>
      </c>
      <c r="D149" s="169"/>
      <c r="E149" s="18" t="s">
        <v>242</v>
      </c>
      <c r="F149" s="116"/>
      <c r="G149" s="113">
        <f>G150</f>
        <v>1000</v>
      </c>
      <c r="H149" s="113">
        <f>H150</f>
        <v>1000</v>
      </c>
    </row>
    <row r="150" spans="1:8" ht="18.75">
      <c r="A150" s="5" t="s">
        <v>243</v>
      </c>
      <c r="B150" s="24" t="s">
        <v>140</v>
      </c>
      <c r="C150" s="169" t="s">
        <v>244</v>
      </c>
      <c r="D150" s="169"/>
      <c r="E150" s="18" t="s">
        <v>248</v>
      </c>
      <c r="F150" s="116"/>
      <c r="G150" s="113">
        <v>1000</v>
      </c>
      <c r="H150" s="113">
        <v>1000</v>
      </c>
    </row>
    <row r="151" spans="1:8" s="22" customFormat="1" ht="47.25">
      <c r="A151" s="89" t="s">
        <v>128</v>
      </c>
      <c r="B151" s="24" t="s">
        <v>140</v>
      </c>
      <c r="C151" s="169" t="s">
        <v>129</v>
      </c>
      <c r="D151" s="169"/>
      <c r="E151" s="18" t="s">
        <v>130</v>
      </c>
      <c r="F151" s="18"/>
      <c r="G151" s="117">
        <f aca="true" t="shared" si="10" ref="G151:H154">G152</f>
        <v>0</v>
      </c>
      <c r="H151" s="117">
        <f t="shared" si="10"/>
        <v>0</v>
      </c>
    </row>
    <row r="152" spans="1:8" ht="31.5">
      <c r="A152" s="5" t="s">
        <v>131</v>
      </c>
      <c r="B152" s="24" t="s">
        <v>140</v>
      </c>
      <c r="C152" s="169" t="s">
        <v>132</v>
      </c>
      <c r="D152" s="169"/>
      <c r="E152" s="18" t="s">
        <v>133</v>
      </c>
      <c r="F152" s="18"/>
      <c r="G152" s="117">
        <f t="shared" si="10"/>
        <v>0</v>
      </c>
      <c r="H152" s="117">
        <f t="shared" si="10"/>
        <v>0</v>
      </c>
    </row>
    <row r="153" spans="1:8" ht="31.5">
      <c r="A153" s="5" t="s">
        <v>134</v>
      </c>
      <c r="B153" s="24" t="s">
        <v>140</v>
      </c>
      <c r="C153" s="169" t="s">
        <v>132</v>
      </c>
      <c r="D153" s="169"/>
      <c r="E153" s="18" t="s">
        <v>135</v>
      </c>
      <c r="F153" s="18"/>
      <c r="G153" s="117">
        <f t="shared" si="10"/>
        <v>0</v>
      </c>
      <c r="H153" s="117">
        <f t="shared" si="10"/>
        <v>0</v>
      </c>
    </row>
    <row r="154" spans="1:8" ht="18.75">
      <c r="A154" s="5" t="s">
        <v>136</v>
      </c>
      <c r="B154" s="24" t="s">
        <v>140</v>
      </c>
      <c r="C154" s="169" t="s">
        <v>132</v>
      </c>
      <c r="D154" s="169"/>
      <c r="E154" s="18" t="s">
        <v>135</v>
      </c>
      <c r="F154" s="18" t="s">
        <v>137</v>
      </c>
      <c r="G154" s="117">
        <f t="shared" si="10"/>
        <v>0</v>
      </c>
      <c r="H154" s="117">
        <f t="shared" si="10"/>
        <v>0</v>
      </c>
    </row>
    <row r="155" spans="1:8" ht="18.75">
      <c r="A155" s="5" t="s">
        <v>121</v>
      </c>
      <c r="B155" s="24" t="s">
        <v>140</v>
      </c>
      <c r="C155" s="169" t="s">
        <v>132</v>
      </c>
      <c r="D155" s="169"/>
      <c r="E155" s="18" t="s">
        <v>135</v>
      </c>
      <c r="F155" s="18" t="s">
        <v>138</v>
      </c>
      <c r="G155" s="113">
        <v>0</v>
      </c>
      <c r="H155" s="113">
        <v>0</v>
      </c>
    </row>
    <row r="156" spans="1:8" ht="47.25">
      <c r="A156" s="89" t="s">
        <v>147</v>
      </c>
      <c r="B156" s="26"/>
      <c r="C156" s="179"/>
      <c r="D156" s="180"/>
      <c r="E156" s="18"/>
      <c r="F156" s="18"/>
      <c r="G156" s="113">
        <f>G157+G169</f>
        <v>2948342.0039999997</v>
      </c>
      <c r="H156" s="113">
        <f>H157+H169</f>
        <v>2967013.58</v>
      </c>
    </row>
    <row r="157" spans="1:8" ht="18.75">
      <c r="A157" s="10" t="s">
        <v>102</v>
      </c>
      <c r="B157" s="24" t="s">
        <v>141</v>
      </c>
      <c r="C157" s="168" t="s">
        <v>103</v>
      </c>
      <c r="D157" s="168"/>
      <c r="E157" s="18" t="s">
        <v>15</v>
      </c>
      <c r="F157" s="25"/>
      <c r="G157" s="113">
        <f>G158</f>
        <v>2498330.002</v>
      </c>
      <c r="H157" s="113">
        <f>H158</f>
        <v>2546447.582</v>
      </c>
    </row>
    <row r="158" spans="1:8" ht="18.75">
      <c r="A158" s="10" t="s">
        <v>104</v>
      </c>
      <c r="B158" s="24" t="s">
        <v>141</v>
      </c>
      <c r="C158" s="168" t="s">
        <v>105</v>
      </c>
      <c r="D158" s="168"/>
      <c r="E158" s="18" t="s">
        <v>106</v>
      </c>
      <c r="F158" s="25"/>
      <c r="G158" s="113">
        <f>G159</f>
        <v>2498330.002</v>
      </c>
      <c r="H158" s="113">
        <f>H159</f>
        <v>2546447.582</v>
      </c>
    </row>
    <row r="159" spans="1:8" ht="18.75">
      <c r="A159" s="10" t="s">
        <v>107</v>
      </c>
      <c r="B159" s="24" t="s">
        <v>141</v>
      </c>
      <c r="C159" s="168" t="s">
        <v>105</v>
      </c>
      <c r="D159" s="168"/>
      <c r="E159" s="18" t="s">
        <v>108</v>
      </c>
      <c r="F159" s="25"/>
      <c r="G159" s="113">
        <f>G160+G165</f>
        <v>2498330.002</v>
      </c>
      <c r="H159" s="113">
        <f>H160+H165</f>
        <v>2546447.582</v>
      </c>
    </row>
    <row r="160" spans="1:8" ht="31.5">
      <c r="A160" s="10" t="s">
        <v>109</v>
      </c>
      <c r="B160" s="24" t="s">
        <v>141</v>
      </c>
      <c r="C160" s="168" t="s">
        <v>105</v>
      </c>
      <c r="D160" s="168"/>
      <c r="E160" s="18" t="s">
        <v>110</v>
      </c>
      <c r="F160" s="25"/>
      <c r="G160" s="113">
        <f>G161</f>
        <v>2225068.002</v>
      </c>
      <c r="H160" s="113">
        <f>H161</f>
        <v>1977837.0019999999</v>
      </c>
    </row>
    <row r="161" spans="1:8" ht="78.75">
      <c r="A161" s="10" t="s">
        <v>20</v>
      </c>
      <c r="B161" s="24" t="s">
        <v>141</v>
      </c>
      <c r="C161" s="168" t="s">
        <v>105</v>
      </c>
      <c r="D161" s="168"/>
      <c r="E161" s="18" t="s">
        <v>110</v>
      </c>
      <c r="F161" s="25" t="s">
        <v>21</v>
      </c>
      <c r="G161" s="113">
        <f>G162</f>
        <v>2225068.002</v>
      </c>
      <c r="H161" s="113">
        <f>H162</f>
        <v>1977837.0019999999</v>
      </c>
    </row>
    <row r="162" spans="1:8" ht="31.5">
      <c r="A162" s="10" t="s">
        <v>111</v>
      </c>
      <c r="B162" s="24" t="s">
        <v>141</v>
      </c>
      <c r="C162" s="168" t="s">
        <v>105</v>
      </c>
      <c r="D162" s="168"/>
      <c r="E162" s="18" t="s">
        <v>110</v>
      </c>
      <c r="F162" s="25" t="s">
        <v>112</v>
      </c>
      <c r="G162" s="113">
        <f>G163+G164</f>
        <v>2225068.002</v>
      </c>
      <c r="H162" s="113">
        <f>H163+H164</f>
        <v>1977837.0019999999</v>
      </c>
    </row>
    <row r="163" spans="1:8" ht="18.75">
      <c r="A163" s="10" t="s">
        <v>113</v>
      </c>
      <c r="B163" s="24" t="s">
        <v>141</v>
      </c>
      <c r="C163" s="168" t="s">
        <v>105</v>
      </c>
      <c r="D163" s="168"/>
      <c r="E163" s="18" t="s">
        <v>110</v>
      </c>
      <c r="F163" s="25" t="s">
        <v>114</v>
      </c>
      <c r="G163" s="113">
        <f>37976.9*5*12/12*9+0.5</f>
        <v>1708961</v>
      </c>
      <c r="H163" s="113">
        <f>37976.9*5*12/12*8</f>
        <v>1519076</v>
      </c>
    </row>
    <row r="164" spans="1:8" ht="63">
      <c r="A164" s="10" t="s">
        <v>26</v>
      </c>
      <c r="B164" s="24" t="s">
        <v>141</v>
      </c>
      <c r="C164" s="168" t="s">
        <v>105</v>
      </c>
      <c r="D164" s="168"/>
      <c r="E164" s="18" t="s">
        <v>110</v>
      </c>
      <c r="F164" s="25" t="s">
        <v>115</v>
      </c>
      <c r="G164" s="113">
        <f>G163*30.2/100+0.78</f>
        <v>516107.002</v>
      </c>
      <c r="H164" s="113">
        <f>H163*30.2/100+0.05</f>
        <v>458761.0019999999</v>
      </c>
    </row>
    <row r="165" spans="1:8" ht="31.5">
      <c r="A165" s="5" t="s">
        <v>35</v>
      </c>
      <c r="B165" s="24" t="s">
        <v>141</v>
      </c>
      <c r="C165" s="168" t="s">
        <v>105</v>
      </c>
      <c r="D165" s="168"/>
      <c r="E165" s="18" t="s">
        <v>117</v>
      </c>
      <c r="F165" s="25" t="s">
        <v>36</v>
      </c>
      <c r="G165" s="113">
        <f>G166</f>
        <v>273262</v>
      </c>
      <c r="H165" s="113">
        <f>H166</f>
        <v>568610.58</v>
      </c>
    </row>
    <row r="166" spans="1:8" ht="31.5">
      <c r="A166" s="5" t="s">
        <v>37</v>
      </c>
      <c r="B166" s="24" t="s">
        <v>141</v>
      </c>
      <c r="C166" s="168" t="s">
        <v>105</v>
      </c>
      <c r="D166" s="168"/>
      <c r="E166" s="18" t="s">
        <v>117</v>
      </c>
      <c r="F166" s="25" t="s">
        <v>38</v>
      </c>
      <c r="G166" s="113">
        <f>G167+G168</f>
        <v>273262</v>
      </c>
      <c r="H166" s="113">
        <f>H167+H168</f>
        <v>568610.58</v>
      </c>
    </row>
    <row r="167" spans="1:8" ht="31.5">
      <c r="A167" s="5" t="s">
        <v>41</v>
      </c>
      <c r="B167" s="24" t="s">
        <v>141</v>
      </c>
      <c r="C167" s="168" t="s">
        <v>105</v>
      </c>
      <c r="D167" s="168"/>
      <c r="E167" s="18" t="s">
        <v>117</v>
      </c>
      <c r="F167" s="25" t="s">
        <v>42</v>
      </c>
      <c r="G167" s="113">
        <f>280249+20000-200000-26987</f>
        <v>73262</v>
      </c>
      <c r="H167" s="113">
        <f>300000+300000-31389.42-250000</f>
        <v>318610.57999999996</v>
      </c>
    </row>
    <row r="168" spans="1:8" ht="18.75">
      <c r="A168" s="5" t="s">
        <v>222</v>
      </c>
      <c r="B168" s="24" t="s">
        <v>141</v>
      </c>
      <c r="C168" s="168" t="s">
        <v>105</v>
      </c>
      <c r="D168" s="168"/>
      <c r="E168" s="18" t="s">
        <v>117</v>
      </c>
      <c r="F168" s="25" t="s">
        <v>223</v>
      </c>
      <c r="G168" s="113">
        <v>200000</v>
      </c>
      <c r="H168" s="113">
        <v>250000</v>
      </c>
    </row>
    <row r="169" spans="1:8" ht="31.5">
      <c r="A169" s="10" t="s">
        <v>118</v>
      </c>
      <c r="B169" s="24" t="s">
        <v>141</v>
      </c>
      <c r="C169" s="168" t="s">
        <v>105</v>
      </c>
      <c r="D169" s="168"/>
      <c r="E169" s="18" t="s">
        <v>148</v>
      </c>
      <c r="F169" s="25"/>
      <c r="G169" s="113">
        <f>G170+G174</f>
        <v>450012.002</v>
      </c>
      <c r="H169" s="113">
        <f>H170+H174</f>
        <v>420565.998</v>
      </c>
    </row>
    <row r="170" spans="1:8" ht="78.75">
      <c r="A170" s="10" t="s">
        <v>20</v>
      </c>
      <c r="B170" s="24" t="s">
        <v>141</v>
      </c>
      <c r="C170" s="168" t="s">
        <v>105</v>
      </c>
      <c r="D170" s="168"/>
      <c r="E170" s="18" t="s">
        <v>247</v>
      </c>
      <c r="F170" s="25" t="s">
        <v>21</v>
      </c>
      <c r="G170" s="113">
        <f>G171</f>
        <v>445012.002</v>
      </c>
      <c r="H170" s="113">
        <f>H171</f>
        <v>395565.998</v>
      </c>
    </row>
    <row r="171" spans="1:8" ht="31.5">
      <c r="A171" s="10" t="s">
        <v>111</v>
      </c>
      <c r="B171" s="24" t="s">
        <v>141</v>
      </c>
      <c r="C171" s="168" t="s">
        <v>105</v>
      </c>
      <c r="D171" s="168"/>
      <c r="E171" s="18" t="s">
        <v>247</v>
      </c>
      <c r="F171" s="25" t="s">
        <v>112</v>
      </c>
      <c r="G171" s="113">
        <f>G172+G173</f>
        <v>445012.002</v>
      </c>
      <c r="H171" s="113">
        <f>H172+H173</f>
        <v>395565.998</v>
      </c>
    </row>
    <row r="172" spans="1:8" ht="18.75">
      <c r="A172" s="10" t="s">
        <v>113</v>
      </c>
      <c r="B172" s="24" t="s">
        <v>141</v>
      </c>
      <c r="C172" s="168" t="s">
        <v>105</v>
      </c>
      <c r="D172" s="168"/>
      <c r="E172" s="18" t="s">
        <v>247</v>
      </c>
      <c r="F172" s="25" t="s">
        <v>114</v>
      </c>
      <c r="G172" s="113">
        <f>37976.7*12/12*9+0.7</f>
        <v>341791</v>
      </c>
      <c r="H172" s="113">
        <f>37976.7*12/12*8+0.4</f>
        <v>303814</v>
      </c>
    </row>
    <row r="173" spans="1:8" ht="63">
      <c r="A173" s="10" t="s">
        <v>26</v>
      </c>
      <c r="B173" s="24" t="s">
        <v>141</v>
      </c>
      <c r="C173" s="168" t="s">
        <v>105</v>
      </c>
      <c r="D173" s="168"/>
      <c r="E173" s="18" t="s">
        <v>247</v>
      </c>
      <c r="F173" s="25" t="s">
        <v>115</v>
      </c>
      <c r="G173" s="113">
        <f>G172*30.2/100+0.12</f>
        <v>103221.002</v>
      </c>
      <c r="H173" s="113">
        <f>H172*30.2/100+0.17</f>
        <v>91751.99799999999</v>
      </c>
    </row>
    <row r="174" spans="1:8" ht="31.5">
      <c r="A174" s="10" t="s">
        <v>116</v>
      </c>
      <c r="B174" s="24" t="s">
        <v>141</v>
      </c>
      <c r="C174" s="168" t="s">
        <v>105</v>
      </c>
      <c r="D174" s="168"/>
      <c r="E174" s="18" t="s">
        <v>148</v>
      </c>
      <c r="F174" s="25"/>
      <c r="G174" s="113">
        <f aca="true" t="shared" si="11" ref="G174:H176">G175</f>
        <v>5000</v>
      </c>
      <c r="H174" s="113">
        <f t="shared" si="11"/>
        <v>25000</v>
      </c>
    </row>
    <row r="175" spans="1:8" ht="31.5">
      <c r="A175" s="5" t="s">
        <v>35</v>
      </c>
      <c r="B175" s="24" t="s">
        <v>141</v>
      </c>
      <c r="C175" s="168" t="s">
        <v>105</v>
      </c>
      <c r="D175" s="168"/>
      <c r="E175" s="18" t="s">
        <v>148</v>
      </c>
      <c r="F175" s="25" t="s">
        <v>36</v>
      </c>
      <c r="G175" s="113">
        <f t="shared" si="11"/>
        <v>5000</v>
      </c>
      <c r="H175" s="113">
        <f t="shared" si="11"/>
        <v>25000</v>
      </c>
    </row>
    <row r="176" spans="1:8" ht="31.5">
      <c r="A176" s="5" t="s">
        <v>37</v>
      </c>
      <c r="B176" s="24" t="s">
        <v>141</v>
      </c>
      <c r="C176" s="168" t="s">
        <v>105</v>
      </c>
      <c r="D176" s="168"/>
      <c r="E176" s="18" t="s">
        <v>148</v>
      </c>
      <c r="F176" s="25" t="s">
        <v>38</v>
      </c>
      <c r="G176" s="113">
        <f t="shared" si="11"/>
        <v>5000</v>
      </c>
      <c r="H176" s="113">
        <f t="shared" si="11"/>
        <v>25000</v>
      </c>
    </row>
    <row r="177" spans="1:8" ht="31.5">
      <c r="A177" s="5" t="s">
        <v>41</v>
      </c>
      <c r="B177" s="24" t="s">
        <v>141</v>
      </c>
      <c r="C177" s="168" t="s">
        <v>105</v>
      </c>
      <c r="D177" s="168"/>
      <c r="E177" s="18" t="s">
        <v>148</v>
      </c>
      <c r="F177" s="25" t="s">
        <v>42</v>
      </c>
      <c r="G177" s="113">
        <v>5000</v>
      </c>
      <c r="H177" s="113">
        <v>25000</v>
      </c>
    </row>
    <row r="178" spans="1:8" ht="18.75" hidden="1">
      <c r="A178" s="10"/>
      <c r="B178" s="24"/>
      <c r="C178" s="168"/>
      <c r="D178" s="168"/>
      <c r="E178" s="18"/>
      <c r="F178" s="25"/>
      <c r="G178" s="113"/>
      <c r="H178" s="113"/>
    </row>
    <row r="179" spans="1:8" ht="31.5" hidden="1">
      <c r="A179" s="10" t="s">
        <v>139</v>
      </c>
      <c r="B179" s="24" t="s">
        <v>141</v>
      </c>
      <c r="C179" s="168" t="s">
        <v>119</v>
      </c>
      <c r="D179" s="168"/>
      <c r="E179" s="19" t="s">
        <v>149</v>
      </c>
      <c r="F179" s="25"/>
      <c r="G179" s="113"/>
      <c r="H179" s="113"/>
    </row>
    <row r="180" spans="1:8" ht="31.5" hidden="1">
      <c r="A180" s="10" t="s">
        <v>116</v>
      </c>
      <c r="B180" s="24" t="s">
        <v>141</v>
      </c>
      <c r="C180" s="187" t="str">
        <f>C179</f>
        <v>0804</v>
      </c>
      <c r="D180" s="187"/>
      <c r="E180" s="19" t="str">
        <f>E179</f>
        <v>91 7 13 90310</v>
      </c>
      <c r="F180" s="25"/>
      <c r="G180" s="113"/>
      <c r="H180" s="113"/>
    </row>
    <row r="181" spans="1:8" ht="31.5" hidden="1">
      <c r="A181" s="5" t="s">
        <v>35</v>
      </c>
      <c r="B181" s="24" t="s">
        <v>141</v>
      </c>
      <c r="C181" s="187" t="str">
        <f>C179</f>
        <v>0804</v>
      </c>
      <c r="D181" s="187"/>
      <c r="E181" s="19" t="str">
        <f>E180</f>
        <v>91 7 13 90310</v>
      </c>
      <c r="F181" s="25" t="s">
        <v>36</v>
      </c>
      <c r="G181" s="113"/>
      <c r="H181" s="113"/>
    </row>
    <row r="182" spans="1:8" ht="31.5" hidden="1">
      <c r="A182" s="5" t="s">
        <v>37</v>
      </c>
      <c r="B182" s="24" t="s">
        <v>141</v>
      </c>
      <c r="C182" s="187" t="str">
        <f>C181</f>
        <v>0804</v>
      </c>
      <c r="D182" s="187"/>
      <c r="E182" s="19" t="str">
        <f>E181</f>
        <v>91 7 13 90310</v>
      </c>
      <c r="F182" s="25" t="s">
        <v>38</v>
      </c>
      <c r="G182" s="113"/>
      <c r="H182" s="113"/>
    </row>
    <row r="183" spans="1:8" ht="31.5" hidden="1">
      <c r="A183" s="5" t="s">
        <v>41</v>
      </c>
      <c r="B183" s="24" t="s">
        <v>141</v>
      </c>
      <c r="C183" s="187" t="str">
        <f>C182</f>
        <v>0804</v>
      </c>
      <c r="D183" s="187"/>
      <c r="E183" s="19" t="str">
        <f>E182</f>
        <v>91 7 13 90310</v>
      </c>
      <c r="F183" s="25" t="s">
        <v>42</v>
      </c>
      <c r="G183" s="113"/>
      <c r="H183" s="113"/>
    </row>
    <row r="184" spans="1:8" ht="18.75">
      <c r="A184" s="11" t="s">
        <v>120</v>
      </c>
      <c r="B184" s="190"/>
      <c r="C184" s="191"/>
      <c r="D184" s="191"/>
      <c r="E184" s="191"/>
      <c r="F184" s="192"/>
      <c r="G184" s="113">
        <f>G7+G156</f>
        <v>8743122.148</v>
      </c>
      <c r="H184" s="113">
        <f>H7+H156</f>
        <v>8293587.954</v>
      </c>
    </row>
    <row r="185" spans="1:8" ht="18.75">
      <c r="A185" s="5" t="s">
        <v>245</v>
      </c>
      <c r="B185" s="193"/>
      <c r="C185" s="191"/>
      <c r="D185" s="191"/>
      <c r="E185" s="191"/>
      <c r="F185" s="192"/>
      <c r="G185" s="113">
        <v>215251.85</v>
      </c>
      <c r="H185" s="113">
        <v>417873.05</v>
      </c>
    </row>
    <row r="186" spans="1:8" ht="18.75">
      <c r="A186" s="11" t="s">
        <v>120</v>
      </c>
      <c r="B186" s="190"/>
      <c r="C186" s="191"/>
      <c r="D186" s="191"/>
      <c r="E186" s="191"/>
      <c r="F186" s="192"/>
      <c r="G186" s="113">
        <f>G184+G185</f>
        <v>8958373.998</v>
      </c>
      <c r="H186" s="113">
        <f>H184+H185</f>
        <v>8711461.004</v>
      </c>
    </row>
    <row r="187" spans="1:6" ht="15.75">
      <c r="A187" s="34"/>
      <c r="B187" s="31"/>
      <c r="C187" s="27"/>
      <c r="D187" s="27"/>
      <c r="E187" s="27"/>
      <c r="F187" s="27"/>
    </row>
    <row r="188" spans="1:8" ht="15.75">
      <c r="A188" s="13"/>
      <c r="B188" s="28"/>
      <c r="C188" s="28"/>
      <c r="D188" s="28"/>
      <c r="E188" s="28"/>
      <c r="F188" s="28"/>
      <c r="G188" s="84"/>
      <c r="H188" s="84"/>
    </row>
    <row r="189" spans="1:8" ht="15.75">
      <c r="A189" s="118"/>
      <c r="B189" s="119"/>
      <c r="C189" s="28"/>
      <c r="D189" s="28"/>
      <c r="E189" s="119"/>
      <c r="F189" s="28"/>
      <c r="G189" s="84"/>
      <c r="H189" s="84"/>
    </row>
    <row r="190" spans="1:6" ht="15">
      <c r="A190" s="120"/>
      <c r="B190" s="121"/>
      <c r="C190" s="121"/>
      <c r="D190" s="121"/>
      <c r="E190" s="121"/>
      <c r="F190" s="121"/>
    </row>
    <row r="191" spans="1:8" ht="15">
      <c r="A191" s="120"/>
      <c r="B191" s="121"/>
      <c r="C191" s="121"/>
      <c r="D191" s="121"/>
      <c r="E191" s="121"/>
      <c r="F191" s="121"/>
      <c r="G191" s="84"/>
      <c r="H191" s="84"/>
    </row>
    <row r="192" spans="1:6" ht="15">
      <c r="A192" s="120"/>
      <c r="B192" s="121"/>
      <c r="C192" s="121"/>
      <c r="D192" s="121"/>
      <c r="E192" s="121"/>
      <c r="F192" s="121"/>
    </row>
    <row r="193" spans="1:6" ht="15">
      <c r="A193" s="120"/>
      <c r="B193" s="121"/>
      <c r="C193" s="121"/>
      <c r="D193" s="121"/>
      <c r="E193" s="121"/>
      <c r="F193" s="121"/>
    </row>
    <row r="194" spans="1:6" ht="15">
      <c r="A194" s="120"/>
      <c r="B194" s="121"/>
      <c r="C194" s="121"/>
      <c r="D194" s="121"/>
      <c r="E194" s="121"/>
      <c r="F194" s="121"/>
    </row>
    <row r="195" spans="1:6" ht="15">
      <c r="A195" s="120"/>
      <c r="B195" s="121"/>
      <c r="C195" s="121"/>
      <c r="D195" s="121"/>
      <c r="E195" s="121"/>
      <c r="F195" s="121"/>
    </row>
    <row r="196" spans="1:6" ht="15">
      <c r="A196" s="120"/>
      <c r="B196" s="121"/>
      <c r="C196" s="121"/>
      <c r="D196" s="121"/>
      <c r="E196" s="121"/>
      <c r="F196" s="121"/>
    </row>
    <row r="197" spans="1:6" ht="15">
      <c r="A197" s="120"/>
      <c r="B197" s="121"/>
      <c r="C197" s="121"/>
      <c r="D197" s="121"/>
      <c r="E197" s="121"/>
      <c r="F197" s="121"/>
    </row>
    <row r="198" spans="1:6" ht="15">
      <c r="A198" s="120"/>
      <c r="B198" s="121"/>
      <c r="C198" s="121"/>
      <c r="D198" s="121"/>
      <c r="E198" s="121"/>
      <c r="F198" s="121"/>
    </row>
    <row r="199" spans="1:6" ht="15">
      <c r="A199" s="120"/>
      <c r="B199" s="121"/>
      <c r="C199" s="121"/>
      <c r="D199" s="121"/>
      <c r="E199" s="121"/>
      <c r="F199" s="121"/>
    </row>
    <row r="200" spans="1:6" ht="15">
      <c r="A200" s="120"/>
      <c r="B200" s="121"/>
      <c r="C200" s="121"/>
      <c r="D200" s="121"/>
      <c r="E200" s="121"/>
      <c r="F200" s="121"/>
    </row>
    <row r="201" spans="1:6" ht="15">
      <c r="A201" s="120"/>
      <c r="B201" s="121"/>
      <c r="C201" s="121"/>
      <c r="D201" s="121"/>
      <c r="E201" s="121"/>
      <c r="F201" s="121"/>
    </row>
    <row r="202" spans="1:6" ht="15">
      <c r="A202" s="120"/>
      <c r="B202" s="121"/>
      <c r="C202" s="121"/>
      <c r="D202" s="121"/>
      <c r="E202" s="121"/>
      <c r="F202" s="121"/>
    </row>
    <row r="203" spans="1:6" ht="15">
      <c r="A203" s="120"/>
      <c r="B203" s="121"/>
      <c r="C203" s="121"/>
      <c r="D203" s="121"/>
      <c r="E203" s="121"/>
      <c r="F203" s="121"/>
    </row>
    <row r="204" spans="1:6" ht="15">
      <c r="A204" s="120"/>
      <c r="B204" s="121"/>
      <c r="C204" s="121"/>
      <c r="D204" s="121"/>
      <c r="E204" s="121"/>
      <c r="F204" s="121"/>
    </row>
    <row r="205" spans="1:6" ht="15">
      <c r="A205" s="120"/>
      <c r="B205" s="121"/>
      <c r="C205" s="121"/>
      <c r="D205" s="121"/>
      <c r="E205" s="121"/>
      <c r="F205" s="121"/>
    </row>
    <row r="206" spans="1:6" ht="15">
      <c r="A206" s="120"/>
      <c r="B206" s="121"/>
      <c r="C206" s="121"/>
      <c r="D206" s="121"/>
      <c r="E206" s="121"/>
      <c r="F206" s="121"/>
    </row>
    <row r="207" spans="1:6" ht="15">
      <c r="A207" s="120"/>
      <c r="B207" s="121"/>
      <c r="C207" s="121"/>
      <c r="D207" s="121"/>
      <c r="E207" s="121"/>
      <c r="F207" s="121"/>
    </row>
    <row r="208" spans="1:6" ht="15">
      <c r="A208" s="120"/>
      <c r="B208" s="121"/>
      <c r="C208" s="121"/>
      <c r="D208" s="121"/>
      <c r="E208" s="121"/>
      <c r="F208" s="121"/>
    </row>
    <row r="209" spans="1:6" ht="15">
      <c r="A209" s="120"/>
      <c r="B209" s="121"/>
      <c r="C209" s="121"/>
      <c r="D209" s="121"/>
      <c r="E209" s="121"/>
      <c r="F209" s="121"/>
    </row>
    <row r="210" spans="1:6" ht="15">
      <c r="A210" s="120"/>
      <c r="B210" s="121"/>
      <c r="C210" s="121"/>
      <c r="D210" s="121"/>
      <c r="E210" s="121"/>
      <c r="F210" s="121"/>
    </row>
    <row r="211" spans="1:6" ht="15">
      <c r="A211" s="120"/>
      <c r="B211" s="121"/>
      <c r="C211" s="121"/>
      <c r="D211" s="121"/>
      <c r="E211" s="121"/>
      <c r="F211" s="121"/>
    </row>
    <row r="212" spans="1:6" ht="15">
      <c r="A212" s="120"/>
      <c r="B212" s="121"/>
      <c r="C212" s="121"/>
      <c r="D212" s="121"/>
      <c r="E212" s="121"/>
      <c r="F212" s="121"/>
    </row>
    <row r="213" spans="1:6" ht="15">
      <c r="A213" s="120"/>
      <c r="B213" s="121"/>
      <c r="C213" s="121"/>
      <c r="D213" s="121"/>
      <c r="E213" s="121"/>
      <c r="F213" s="121"/>
    </row>
    <row r="214" spans="1:6" ht="15">
      <c r="A214" s="120"/>
      <c r="B214" s="121"/>
      <c r="C214" s="121"/>
      <c r="D214" s="121"/>
      <c r="E214" s="121"/>
      <c r="F214" s="121"/>
    </row>
  </sheetData>
  <sheetProtection/>
  <mergeCells count="190">
    <mergeCell ref="C125:D125"/>
    <mergeCell ref="C126:D126"/>
    <mergeCell ref="C127:D127"/>
    <mergeCell ref="C128:D128"/>
    <mergeCell ref="C129:D129"/>
    <mergeCell ref="C130:D130"/>
    <mergeCell ref="C119:D119"/>
    <mergeCell ref="C121:D121"/>
    <mergeCell ref="C122:D122"/>
    <mergeCell ref="C123:D123"/>
    <mergeCell ref="C124:D124"/>
    <mergeCell ref="C114:D114"/>
    <mergeCell ref="C120:D120"/>
    <mergeCell ref="D1:F1"/>
    <mergeCell ref="G1:H1"/>
    <mergeCell ref="E2:F2"/>
    <mergeCell ref="A3:H3"/>
    <mergeCell ref="A5:A6"/>
    <mergeCell ref="B5:B6"/>
    <mergeCell ref="C5:D6"/>
    <mergeCell ref="E5:E6"/>
    <mergeCell ref="F5:F6"/>
    <mergeCell ref="G5:H5"/>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105:D105"/>
    <mergeCell ref="C106:D106"/>
    <mergeCell ref="C107:D107"/>
    <mergeCell ref="C108:D108"/>
    <mergeCell ref="C109:D109"/>
    <mergeCell ref="C111:D111"/>
    <mergeCell ref="C112:D112"/>
    <mergeCell ref="C110:D110"/>
    <mergeCell ref="C138:D138"/>
    <mergeCell ref="C139:D139"/>
    <mergeCell ref="C140:D140"/>
    <mergeCell ref="C141:D141"/>
    <mergeCell ref="C136:D136"/>
    <mergeCell ref="C137:D137"/>
    <mergeCell ref="C118:D118"/>
    <mergeCell ref="C131:D13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9:D169"/>
    <mergeCell ref="C170:D170"/>
    <mergeCell ref="C171:D171"/>
    <mergeCell ref="C168:D168"/>
    <mergeCell ref="C172:D172"/>
    <mergeCell ref="C173:D173"/>
    <mergeCell ref="C174:D174"/>
    <mergeCell ref="C175:D175"/>
    <mergeCell ref="C176:D176"/>
    <mergeCell ref="C177:D177"/>
    <mergeCell ref="B184:F184"/>
    <mergeCell ref="B185:F185"/>
    <mergeCell ref="B186:F186"/>
    <mergeCell ref="C178:D178"/>
    <mergeCell ref="C179:D179"/>
    <mergeCell ref="C180:D180"/>
    <mergeCell ref="C181:D181"/>
    <mergeCell ref="C182:D182"/>
    <mergeCell ref="C183:D183"/>
    <mergeCell ref="C97:D97"/>
    <mergeCell ref="C98:D98"/>
    <mergeCell ref="C99:D99"/>
    <mergeCell ref="C100:D100"/>
    <mergeCell ref="C101:D101"/>
    <mergeCell ref="C102:D102"/>
    <mergeCell ref="C103:D103"/>
    <mergeCell ref="C104:D104"/>
    <mergeCell ref="C132:D132"/>
    <mergeCell ref="C133:D133"/>
    <mergeCell ref="C134:D134"/>
    <mergeCell ref="C135:D135"/>
    <mergeCell ref="C113:D113"/>
    <mergeCell ref="C115:D115"/>
    <mergeCell ref="C116:D116"/>
    <mergeCell ref="C117:D117"/>
  </mergeCells>
  <printOptions/>
  <pageMargins left="0.11811023622047245"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E94"/>
  <sheetViews>
    <sheetView zoomScalePageLayoutView="0" workbookViewId="0" topLeftCell="A85">
      <selection activeCell="B12" sqref="B12"/>
    </sheetView>
  </sheetViews>
  <sheetFormatPr defaultColWidth="9.00390625" defaultRowHeight="12.75"/>
  <cols>
    <col min="1" max="1" width="35.75390625" style="157" customWidth="1"/>
    <col min="2" max="2" width="76.75390625" style="157" customWidth="1"/>
    <col min="3" max="3" width="27.375" style="157" customWidth="1"/>
    <col min="4" max="4" width="12.875" style="0" bestFit="1" customWidth="1"/>
    <col min="5" max="5" width="14.625" style="0" bestFit="1" customWidth="1"/>
  </cols>
  <sheetData>
    <row r="1" spans="1:4" ht="103.5" customHeight="1">
      <c r="A1" s="127"/>
      <c r="B1" s="128"/>
      <c r="C1" s="95" t="s">
        <v>402</v>
      </c>
      <c r="D1" s="126"/>
    </row>
    <row r="2" spans="1:3" ht="15.75">
      <c r="A2" s="127"/>
      <c r="B2" s="164"/>
      <c r="C2" s="198"/>
    </row>
    <row r="3" spans="1:3" ht="18.75" customHeight="1">
      <c r="A3" s="199" t="s">
        <v>267</v>
      </c>
      <c r="B3" s="199"/>
      <c r="C3" s="199"/>
    </row>
    <row r="4" spans="1:3" ht="27.75" customHeight="1">
      <c r="A4" s="199"/>
      <c r="B4" s="199"/>
      <c r="C4" s="199"/>
    </row>
    <row r="5" spans="1:3" ht="12.75" customHeight="1">
      <c r="A5" s="200" t="s">
        <v>268</v>
      </c>
      <c r="B5" s="200"/>
      <c r="C5" s="200"/>
    </row>
    <row r="6" spans="1:5" ht="12.75" customHeight="1">
      <c r="A6" s="201" t="s">
        <v>269</v>
      </c>
      <c r="B6" s="201" t="s">
        <v>270</v>
      </c>
      <c r="C6" s="202" t="s">
        <v>122</v>
      </c>
      <c r="D6" s="129"/>
      <c r="E6" s="129"/>
    </row>
    <row r="7" spans="1:5" ht="15">
      <c r="A7" s="201"/>
      <c r="B7" s="201"/>
      <c r="C7" s="203"/>
      <c r="D7" s="129"/>
      <c r="E7" s="129"/>
    </row>
    <row r="8" spans="1:5" ht="15">
      <c r="A8" s="201"/>
      <c r="B8" s="201"/>
      <c r="C8" s="204"/>
      <c r="D8" s="129"/>
      <c r="E8" s="129"/>
    </row>
    <row r="9" spans="1:3" s="132" customFormat="1" ht="18.75">
      <c r="A9" s="36" t="s">
        <v>271</v>
      </c>
      <c r="B9" s="130" t="s">
        <v>272</v>
      </c>
      <c r="C9" s="131">
        <f>C10+C43+C60+C38+C32+C65</f>
        <v>1539100</v>
      </c>
    </row>
    <row r="10" spans="1:3" ht="18.75">
      <c r="A10" s="36" t="s">
        <v>273</v>
      </c>
      <c r="B10" s="130" t="s">
        <v>274</v>
      </c>
      <c r="C10" s="131">
        <f>C11</f>
        <v>210000</v>
      </c>
    </row>
    <row r="11" spans="1:3" ht="18.75">
      <c r="A11" s="133" t="s">
        <v>275</v>
      </c>
      <c r="B11" s="134" t="s">
        <v>276</v>
      </c>
      <c r="C11" s="135">
        <f>C12</f>
        <v>210000</v>
      </c>
    </row>
    <row r="12" spans="1:3" ht="18.75">
      <c r="A12" s="133" t="s">
        <v>277</v>
      </c>
      <c r="B12" s="136" t="s">
        <v>278</v>
      </c>
      <c r="C12" s="135">
        <f>C13+C17+C22</f>
        <v>210000</v>
      </c>
    </row>
    <row r="13" spans="1:3" ht="93.75">
      <c r="A13" s="39" t="s">
        <v>279</v>
      </c>
      <c r="B13" s="134" t="s">
        <v>280</v>
      </c>
      <c r="C13" s="135">
        <v>210000</v>
      </c>
    </row>
    <row r="14" spans="1:3" ht="18.75" hidden="1">
      <c r="A14" s="133" t="s">
        <v>281</v>
      </c>
      <c r="B14" s="137" t="s">
        <v>282</v>
      </c>
      <c r="C14" s="138"/>
    </row>
    <row r="15" spans="1:3" ht="18.75" hidden="1">
      <c r="A15" s="26" t="s">
        <v>283</v>
      </c>
      <c r="B15" s="137" t="s">
        <v>284</v>
      </c>
      <c r="C15" s="138"/>
    </row>
    <row r="16" spans="1:3" ht="18.75" hidden="1">
      <c r="A16" s="26" t="s">
        <v>285</v>
      </c>
      <c r="B16" s="137" t="s">
        <v>286</v>
      </c>
      <c r="C16" s="138"/>
    </row>
    <row r="17" spans="1:3" ht="18.75" hidden="1">
      <c r="A17" s="26" t="s">
        <v>287</v>
      </c>
      <c r="B17" s="137" t="s">
        <v>288</v>
      </c>
      <c r="C17" s="131"/>
    </row>
    <row r="18" spans="1:3" ht="18.75" hidden="1">
      <c r="A18" s="26" t="s">
        <v>289</v>
      </c>
      <c r="B18" s="137" t="s">
        <v>290</v>
      </c>
      <c r="C18" s="138"/>
    </row>
    <row r="19" spans="1:3" ht="18.75" hidden="1">
      <c r="A19" s="26" t="s">
        <v>291</v>
      </c>
      <c r="B19" s="137" t="s">
        <v>292</v>
      </c>
      <c r="C19" s="138"/>
    </row>
    <row r="20" spans="1:3" ht="18.75" hidden="1">
      <c r="A20" s="26" t="s">
        <v>293</v>
      </c>
      <c r="B20" s="137" t="s">
        <v>294</v>
      </c>
      <c r="C20" s="138"/>
    </row>
    <row r="21" spans="1:3" ht="18.75" hidden="1">
      <c r="A21" s="26"/>
      <c r="B21" s="137"/>
      <c r="C21" s="138"/>
    </row>
    <row r="22" spans="1:3" ht="56.25" hidden="1">
      <c r="A22" s="133" t="s">
        <v>295</v>
      </c>
      <c r="B22" s="137" t="s">
        <v>296</v>
      </c>
      <c r="C22" s="131">
        <f>C23+C24+C25+C26</f>
        <v>0</v>
      </c>
    </row>
    <row r="23" spans="1:3" ht="18.75" hidden="1">
      <c r="A23" s="133" t="s">
        <v>297</v>
      </c>
      <c r="B23" s="137" t="s">
        <v>282</v>
      </c>
      <c r="C23" s="138"/>
    </row>
    <row r="24" spans="1:3" ht="18.75" hidden="1">
      <c r="A24" s="133" t="s">
        <v>298</v>
      </c>
      <c r="B24" s="137" t="s">
        <v>284</v>
      </c>
      <c r="C24" s="138"/>
    </row>
    <row r="25" spans="1:3" ht="18.75" hidden="1">
      <c r="A25" s="133" t="s">
        <v>299</v>
      </c>
      <c r="B25" s="137" t="s">
        <v>286</v>
      </c>
      <c r="C25" s="138"/>
    </row>
    <row r="26" spans="1:3" ht="18.75" hidden="1">
      <c r="A26" s="133" t="s">
        <v>300</v>
      </c>
      <c r="B26" s="137"/>
      <c r="C26" s="138"/>
    </row>
    <row r="27" spans="1:3" ht="115.5" hidden="1">
      <c r="A27" s="39" t="s">
        <v>301</v>
      </c>
      <c r="B27" s="139" t="s">
        <v>302</v>
      </c>
      <c r="C27" s="131">
        <f>C28+C29+C30+C31</f>
        <v>0</v>
      </c>
    </row>
    <row r="28" spans="1:3" ht="18.75" hidden="1">
      <c r="A28" s="133" t="s">
        <v>303</v>
      </c>
      <c r="B28" s="137"/>
      <c r="C28" s="138"/>
    </row>
    <row r="29" spans="1:3" ht="18.75" hidden="1">
      <c r="A29" s="133" t="s">
        <v>304</v>
      </c>
      <c r="B29" s="137"/>
      <c r="C29" s="138"/>
    </row>
    <row r="30" spans="1:3" ht="18.75" hidden="1">
      <c r="A30" s="133" t="s">
        <v>305</v>
      </c>
      <c r="B30" s="137"/>
      <c r="C30" s="138"/>
    </row>
    <row r="31" spans="1:3" ht="18.75" hidden="1">
      <c r="A31" s="133" t="s">
        <v>306</v>
      </c>
      <c r="B31" s="137"/>
      <c r="C31" s="138"/>
    </row>
    <row r="32" spans="1:3" ht="37.5">
      <c r="A32" s="140" t="s">
        <v>307</v>
      </c>
      <c r="B32" s="139" t="s">
        <v>308</v>
      </c>
      <c r="C32" s="131">
        <f>C33</f>
        <v>907100</v>
      </c>
    </row>
    <row r="33" spans="1:3" ht="37.5">
      <c r="A33" s="140" t="s">
        <v>309</v>
      </c>
      <c r="B33" s="139" t="s">
        <v>310</v>
      </c>
      <c r="C33" s="141">
        <f>C34+C35+C36+C37</f>
        <v>907100</v>
      </c>
    </row>
    <row r="34" spans="1:5" ht="93.75">
      <c r="A34" s="133" t="s">
        <v>311</v>
      </c>
      <c r="B34" s="137" t="s">
        <v>312</v>
      </c>
      <c r="C34" s="135">
        <v>418200</v>
      </c>
      <c r="E34" s="88"/>
    </row>
    <row r="35" spans="1:3" ht="112.5">
      <c r="A35" s="133" t="s">
        <v>313</v>
      </c>
      <c r="B35" s="137" t="s">
        <v>314</v>
      </c>
      <c r="C35" s="135">
        <v>2000</v>
      </c>
    </row>
    <row r="36" spans="1:3" ht="93.75">
      <c r="A36" s="133" t="s">
        <v>315</v>
      </c>
      <c r="B36" s="137" t="s">
        <v>316</v>
      </c>
      <c r="C36" s="135">
        <v>544700</v>
      </c>
    </row>
    <row r="37" spans="1:3" ht="93.75">
      <c r="A37" s="133" t="s">
        <v>317</v>
      </c>
      <c r="B37" s="137" t="s">
        <v>318</v>
      </c>
      <c r="C37" s="135">
        <f>-57800</f>
        <v>-57800</v>
      </c>
    </row>
    <row r="38" spans="1:3" ht="19.5">
      <c r="A38" s="140" t="s">
        <v>319</v>
      </c>
      <c r="B38" s="142" t="s">
        <v>320</v>
      </c>
      <c r="C38" s="131">
        <f>C39+C42+C40+C41</f>
        <v>52000</v>
      </c>
    </row>
    <row r="39" spans="1:3" ht="18.75">
      <c r="A39" s="133" t="s">
        <v>321</v>
      </c>
      <c r="B39" s="137" t="s">
        <v>322</v>
      </c>
      <c r="C39" s="135">
        <v>52000</v>
      </c>
    </row>
    <row r="40" spans="1:3" ht="18.75" hidden="1">
      <c r="A40" s="133" t="s">
        <v>323</v>
      </c>
      <c r="B40" s="137" t="s">
        <v>322</v>
      </c>
      <c r="C40" s="143"/>
    </row>
    <row r="41" spans="1:3" ht="18.75" hidden="1">
      <c r="A41" s="133" t="s">
        <v>324</v>
      </c>
      <c r="B41" s="137" t="s">
        <v>322</v>
      </c>
      <c r="C41" s="143"/>
    </row>
    <row r="42" spans="1:3" ht="18.75" hidden="1">
      <c r="A42" s="133" t="s">
        <v>325</v>
      </c>
      <c r="B42" s="137" t="s">
        <v>322</v>
      </c>
      <c r="C42" s="143"/>
    </row>
    <row r="43" spans="1:3" ht="19.5">
      <c r="A43" s="140" t="s">
        <v>326</v>
      </c>
      <c r="B43" s="144" t="s">
        <v>327</v>
      </c>
      <c r="C43" s="131">
        <f>C44+C50</f>
        <v>370000</v>
      </c>
    </row>
    <row r="44" spans="1:3" ht="18.75">
      <c r="A44" s="140" t="s">
        <v>328</v>
      </c>
      <c r="B44" s="130" t="s">
        <v>329</v>
      </c>
      <c r="C44" s="131">
        <f>C45</f>
        <v>42000</v>
      </c>
    </row>
    <row r="45" spans="1:3" ht="56.25">
      <c r="A45" s="36" t="s">
        <v>330</v>
      </c>
      <c r="B45" s="130" t="s">
        <v>331</v>
      </c>
      <c r="C45" s="131">
        <f>SUM(C46:C48)+C49</f>
        <v>42000</v>
      </c>
    </row>
    <row r="46" spans="1:3" ht="112.5">
      <c r="A46" s="133" t="s">
        <v>332</v>
      </c>
      <c r="B46" s="134" t="s">
        <v>333</v>
      </c>
      <c r="C46" s="135">
        <v>42000</v>
      </c>
    </row>
    <row r="47" spans="1:3" ht="18.75" hidden="1">
      <c r="A47" s="133" t="s">
        <v>334</v>
      </c>
      <c r="B47" s="134"/>
      <c r="C47" s="143"/>
    </row>
    <row r="48" spans="1:3" ht="18.75" hidden="1">
      <c r="A48" s="133" t="s">
        <v>335</v>
      </c>
      <c r="B48" s="134"/>
      <c r="C48" s="143"/>
    </row>
    <row r="49" spans="1:3" ht="18.75" hidden="1">
      <c r="A49" s="133" t="s">
        <v>336</v>
      </c>
      <c r="B49" s="134"/>
      <c r="C49" s="143"/>
    </row>
    <row r="50" spans="1:3" ht="18.75">
      <c r="A50" s="140" t="s">
        <v>337</v>
      </c>
      <c r="B50" s="139" t="s">
        <v>338</v>
      </c>
      <c r="C50" s="131">
        <f>C51+C56</f>
        <v>328000</v>
      </c>
    </row>
    <row r="51" spans="1:3" ht="93.75">
      <c r="A51" s="140" t="s">
        <v>339</v>
      </c>
      <c r="B51" s="139" t="s">
        <v>340</v>
      </c>
      <c r="C51" s="131">
        <f>C52+C53+C54+C55</f>
        <v>40000</v>
      </c>
    </row>
    <row r="52" spans="1:3" ht="18.75">
      <c r="A52" s="133" t="s">
        <v>341</v>
      </c>
      <c r="B52" s="134" t="s">
        <v>342</v>
      </c>
      <c r="C52" s="135">
        <v>40000</v>
      </c>
    </row>
    <row r="53" spans="1:3" ht="18.75" hidden="1">
      <c r="A53" s="133" t="s">
        <v>343</v>
      </c>
      <c r="B53" s="134"/>
      <c r="C53" s="143"/>
    </row>
    <row r="54" spans="1:3" ht="18.75" hidden="1">
      <c r="A54" s="133" t="s">
        <v>344</v>
      </c>
      <c r="B54" s="134"/>
      <c r="C54" s="143"/>
    </row>
    <row r="55" spans="1:3" ht="18.75" hidden="1">
      <c r="A55" s="133" t="s">
        <v>345</v>
      </c>
      <c r="B55" s="134"/>
      <c r="C55" s="138"/>
    </row>
    <row r="56" spans="1:3" ht="75">
      <c r="A56" s="133" t="s">
        <v>346</v>
      </c>
      <c r="B56" s="137" t="s">
        <v>347</v>
      </c>
      <c r="C56" s="135">
        <f>C57</f>
        <v>288000</v>
      </c>
    </row>
    <row r="57" spans="1:3" ht="18.75">
      <c r="A57" s="133" t="s">
        <v>348</v>
      </c>
      <c r="B57" s="134" t="s">
        <v>349</v>
      </c>
      <c r="C57" s="135">
        <v>288000</v>
      </c>
    </row>
    <row r="58" spans="1:3" ht="76.5" customHeight="1" hidden="1">
      <c r="A58" s="133" t="s">
        <v>350</v>
      </c>
      <c r="B58" s="134"/>
      <c r="C58" s="143"/>
    </row>
    <row r="59" spans="1:3" ht="18.75" hidden="1">
      <c r="A59" s="133" t="s">
        <v>351</v>
      </c>
      <c r="B59" s="134"/>
      <c r="C59" s="143"/>
    </row>
    <row r="60" spans="1:3" ht="37.5" hidden="1">
      <c r="A60" s="140" t="s">
        <v>352</v>
      </c>
      <c r="B60" s="139" t="s">
        <v>353</v>
      </c>
      <c r="C60" s="131">
        <f>C61</f>
        <v>0</v>
      </c>
    </row>
    <row r="61" spans="1:3" ht="93.75" hidden="1">
      <c r="A61" s="140" t="s">
        <v>354</v>
      </c>
      <c r="B61" s="139" t="s">
        <v>355</v>
      </c>
      <c r="C61" s="131">
        <f>C62+C63</f>
        <v>0</v>
      </c>
    </row>
    <row r="62" spans="1:3" ht="93.75" hidden="1">
      <c r="A62" s="133" t="s">
        <v>356</v>
      </c>
      <c r="B62" s="134" t="s">
        <v>355</v>
      </c>
      <c r="C62" s="135"/>
    </row>
    <row r="63" spans="1:3" ht="93.75" hidden="1">
      <c r="A63" s="140" t="s">
        <v>357</v>
      </c>
      <c r="B63" s="139" t="s">
        <v>358</v>
      </c>
      <c r="C63" s="131">
        <f>C64</f>
        <v>0</v>
      </c>
    </row>
    <row r="64" spans="1:3" ht="75" hidden="1">
      <c r="A64" s="133" t="s">
        <v>359</v>
      </c>
      <c r="B64" s="134" t="s">
        <v>360</v>
      </c>
      <c r="C64" s="135"/>
    </row>
    <row r="65" spans="1:3" ht="18.75">
      <c r="A65" s="133" t="s">
        <v>361</v>
      </c>
      <c r="B65" s="139" t="s">
        <v>362</v>
      </c>
      <c r="C65" s="138">
        <f>C66</f>
        <v>0</v>
      </c>
    </row>
    <row r="66" spans="1:3" ht="18.75">
      <c r="A66" s="133" t="s">
        <v>363</v>
      </c>
      <c r="B66" s="134" t="s">
        <v>362</v>
      </c>
      <c r="C66" s="138"/>
    </row>
    <row r="67" spans="1:3" ht="18.75">
      <c r="A67" s="140"/>
      <c r="B67" s="139" t="s">
        <v>364</v>
      </c>
      <c r="C67" s="131">
        <f>C60+C43+C10+C38+C32+C65</f>
        <v>1539100</v>
      </c>
    </row>
    <row r="68" spans="1:3" ht="18.75">
      <c r="A68" s="39" t="s">
        <v>365</v>
      </c>
      <c r="B68" s="139" t="s">
        <v>366</v>
      </c>
      <c r="C68" s="145">
        <f>C69</f>
        <v>8114400</v>
      </c>
    </row>
    <row r="69" spans="1:3" ht="37.5">
      <c r="A69" s="39" t="s">
        <v>367</v>
      </c>
      <c r="B69" s="139" t="s">
        <v>368</v>
      </c>
      <c r="C69" s="145">
        <f>C70+C78+C85+C74+C88</f>
        <v>8114400</v>
      </c>
    </row>
    <row r="70" spans="1:3" ht="18.75">
      <c r="A70" s="39" t="s">
        <v>369</v>
      </c>
      <c r="B70" s="139" t="s">
        <v>370</v>
      </c>
      <c r="C70" s="145">
        <f>C71</f>
        <v>7715000</v>
      </c>
    </row>
    <row r="71" spans="1:3" ht="39">
      <c r="A71" s="146" t="s">
        <v>371</v>
      </c>
      <c r="B71" s="142" t="s">
        <v>372</v>
      </c>
      <c r="C71" s="145">
        <f>C72+C73</f>
        <v>7715000</v>
      </c>
    </row>
    <row r="72" spans="1:5" ht="37.5">
      <c r="A72" s="26" t="s">
        <v>373</v>
      </c>
      <c r="B72" s="137" t="s">
        <v>374</v>
      </c>
      <c r="C72" s="135">
        <v>470200</v>
      </c>
      <c r="E72" s="88"/>
    </row>
    <row r="73" spans="1:5" ht="37.5">
      <c r="A73" s="26"/>
      <c r="B73" s="137" t="s">
        <v>375</v>
      </c>
      <c r="C73" s="135">
        <v>7244800</v>
      </c>
      <c r="E73" s="88"/>
    </row>
    <row r="74" spans="1:5" ht="37.5">
      <c r="A74" s="39" t="s">
        <v>376</v>
      </c>
      <c r="B74" s="139" t="s">
        <v>377</v>
      </c>
      <c r="C74" s="145">
        <f>C75</f>
        <v>208800</v>
      </c>
      <c r="E74" s="88"/>
    </row>
    <row r="75" spans="1:3" ht="18.75">
      <c r="A75" s="39" t="s">
        <v>378</v>
      </c>
      <c r="B75" s="137" t="s">
        <v>379</v>
      </c>
      <c r="C75" s="135">
        <f>C77</f>
        <v>208800</v>
      </c>
    </row>
    <row r="76" spans="1:3" ht="18.75">
      <c r="A76" s="26" t="s">
        <v>373</v>
      </c>
      <c r="B76" s="130"/>
      <c r="C76" s="138"/>
    </row>
    <row r="77" spans="1:5" ht="37.5">
      <c r="A77" s="39" t="s">
        <v>378</v>
      </c>
      <c r="B77" s="147" t="s">
        <v>380</v>
      </c>
      <c r="C77" s="138">
        <v>208800</v>
      </c>
      <c r="E77" s="88"/>
    </row>
    <row r="78" spans="1:3" ht="18.75">
      <c r="A78" s="39" t="s">
        <v>381</v>
      </c>
      <c r="B78" s="139" t="s">
        <v>382</v>
      </c>
      <c r="C78" s="145">
        <f>C79+C81+C83</f>
        <v>138000</v>
      </c>
    </row>
    <row r="79" spans="1:3" ht="56.25">
      <c r="A79" s="39" t="str">
        <f>A80</f>
        <v>000 2 02 35118 10 0000 150</v>
      </c>
      <c r="B79" s="139" t="s">
        <v>383</v>
      </c>
      <c r="C79" s="145">
        <f>C80</f>
        <v>137300</v>
      </c>
    </row>
    <row r="80" spans="1:5" ht="56.25">
      <c r="A80" s="148" t="s">
        <v>384</v>
      </c>
      <c r="B80" s="134" t="s">
        <v>385</v>
      </c>
      <c r="C80" s="135">
        <v>137300</v>
      </c>
      <c r="E80" s="88"/>
    </row>
    <row r="81" spans="1:3" ht="56.25">
      <c r="A81" s="39" t="str">
        <f>A82</f>
        <v> 000 2 02 30024 10 0000 150</v>
      </c>
      <c r="B81" s="139" t="s">
        <v>386</v>
      </c>
      <c r="C81" s="145">
        <f>C82</f>
        <v>0</v>
      </c>
    </row>
    <row r="82" spans="1:3" ht="37.5">
      <c r="A82" s="26" t="s">
        <v>387</v>
      </c>
      <c r="B82" s="137" t="s">
        <v>386</v>
      </c>
      <c r="C82" s="138"/>
    </row>
    <row r="83" spans="1:3" ht="131.25">
      <c r="A83" s="39" t="s">
        <v>388</v>
      </c>
      <c r="B83" s="139" t="s">
        <v>389</v>
      </c>
      <c r="C83" s="145">
        <f>C84</f>
        <v>700</v>
      </c>
    </row>
    <row r="84" spans="1:3" ht="131.25">
      <c r="A84" s="26" t="str">
        <f>A82</f>
        <v> 000 2 02 30024 10 0000 150</v>
      </c>
      <c r="B84" s="137" t="s">
        <v>389</v>
      </c>
      <c r="C84" s="138">
        <v>700</v>
      </c>
    </row>
    <row r="85" spans="1:3" ht="18.75">
      <c r="A85" s="36" t="s">
        <v>390</v>
      </c>
      <c r="B85" s="130" t="s">
        <v>121</v>
      </c>
      <c r="C85" s="145">
        <f>C86</f>
        <v>0</v>
      </c>
    </row>
    <row r="86" spans="1:3" ht="18.75">
      <c r="A86" s="25" t="s">
        <v>391</v>
      </c>
      <c r="B86" s="149" t="s">
        <v>392</v>
      </c>
      <c r="C86" s="138">
        <f>C87</f>
        <v>0</v>
      </c>
    </row>
    <row r="87" spans="1:3" ht="37.5">
      <c r="A87" s="25" t="s">
        <v>393</v>
      </c>
      <c r="B87" s="149" t="s">
        <v>394</v>
      </c>
      <c r="C87" s="138">
        <v>0</v>
      </c>
    </row>
    <row r="88" spans="1:3" ht="37.5">
      <c r="A88" s="25" t="s">
        <v>396</v>
      </c>
      <c r="B88" s="149" t="s">
        <v>397</v>
      </c>
      <c r="C88" s="135">
        <v>52600</v>
      </c>
    </row>
    <row r="89" spans="1:5" ht="18.75">
      <c r="A89" s="150"/>
      <c r="B89" s="139" t="s">
        <v>395</v>
      </c>
      <c r="C89" s="145">
        <f>C67+C68</f>
        <v>9653500</v>
      </c>
      <c r="E89" s="88"/>
    </row>
    <row r="90" spans="1:4" ht="12.75">
      <c r="A90" s="151"/>
      <c r="B90" s="152"/>
      <c r="C90" s="153">
        <f>C9*3.75%</f>
        <v>57716.25</v>
      </c>
      <c r="D90" s="88"/>
    </row>
    <row r="91" spans="1:3" ht="12.75">
      <c r="A91" s="154"/>
      <c r="B91" s="155"/>
      <c r="C91" s="156">
        <f>C89+C90</f>
        <v>9711216.25</v>
      </c>
    </row>
    <row r="94" ht="12.75">
      <c r="C94" s="158"/>
    </row>
  </sheetData>
  <sheetProtection/>
  <mergeCells count="6">
    <mergeCell ref="B2:C2"/>
    <mergeCell ref="A3:C4"/>
    <mergeCell ref="A5:C5"/>
    <mergeCell ref="A6:A8"/>
    <mergeCell ref="B6:B8"/>
    <mergeCell ref="C6:C8"/>
  </mergeCells>
  <printOptions/>
  <pageMargins left="0.7" right="0.7" top="0.75" bottom="0.75" header="0.3" footer="0.3"/>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УОБАО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123</cp:lastModifiedBy>
  <cp:lastPrinted>2021-04-27T06:53:23Z</cp:lastPrinted>
  <dcterms:created xsi:type="dcterms:W3CDTF">2005-12-27T06:54:28Z</dcterms:created>
  <dcterms:modified xsi:type="dcterms:W3CDTF">2021-05-17T03:07:05Z</dcterms:modified>
  <cp:category/>
  <cp:version/>
  <cp:contentType/>
  <cp:contentStatus/>
</cp:coreProperties>
</file>