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date1904="0"/>
  <bookViews>
    <workbookView xWindow="360" yWindow="15" windowWidth="20955" windowHeight="9720" activeTab="2"/>
  </bookViews>
  <sheets>
    <sheet name="пр№1 источ2021" sheetId="1" state="visible" r:id="rId1"/>
    <sheet name="неправильно!!!!!" sheetId="2" state="hidden" r:id="rId2"/>
    <sheet name=" Расходы2021 прил 5" sheetId="3" state="visible" r:id="rId3"/>
    <sheet name="Доходы  прил 3" sheetId="4" state="visible" r:id="rId4"/>
  </sheets>
  <definedNames>
    <definedName name="_xlnm.Print_Area" localSheetId="0" hidden="0">'пр№1 источ2021'!$A$1:$C$33</definedName>
    <definedName name="_xlnm.Print_Area" localSheetId="1" hidden="0">'неправильно!!!!!'!$A$1:$D$34</definedName>
    <definedName name="_xlnm.Print_Area" localSheetId="2" hidden="0">' Расходы2021 прил 5'!$A$1:$G$173</definedName>
    <definedName name="text" localSheetId="2" hidden="0">#REF!</definedName>
  </definedNames>
  <calcPr refMode="A1" iterate="0" iterateCount="100" iterateDelta="0.001"/>
</workbook>
</file>

<file path=xl/sharedStrings.xml><?xml version="1.0" encoding="utf-8"?>
<sst xmlns="http://schemas.openxmlformats.org/spreadsheetml/2006/main" count="390" uniqueCount="390">
  <si>
    <t xml:space="preserve"> Приложение  1 </t>
  </si>
  <si>
    <t xml:space="preserve">Решение Думы  от 30.11.2021 №26     "О внесении изменений в решение Думы от 28.12.2020 №39 "О бюджете муниципального образования "Корсукское" на очередной финансовый 2021 год и плановый период 2022-2023 гг."</t>
  </si>
  <si>
    <t xml:space="preserve">Источники финансирования дефицита бюджета  муниципального образования</t>
  </si>
  <si>
    <t xml:space="preserve"> "Корсукское" на 2021 год </t>
  </si>
  <si>
    <t xml:space="preserve">                            руб.</t>
  </si>
  <si>
    <t xml:space="preserve">                            Наименование </t>
  </si>
  <si>
    <t xml:space="preserve">Код </t>
  </si>
  <si>
    <t xml:space="preserve">Сумма </t>
  </si>
  <si>
    <t xml:space="preserve">Источники финансирования дефицита бюджета - всего</t>
  </si>
  <si>
    <t xml:space="preserve">000 01 00 00 00 00 0000 000</t>
  </si>
  <si>
    <t xml:space="preserve">Кредиты кредитных  организаций в валюте Российской Федерации </t>
  </si>
  <si>
    <t xml:space="preserve">000 01 02 00 00 00 0000 000</t>
  </si>
  <si>
    <t xml:space="preserve">Получение кредитов от кредитных организаций в валюте Российской Федерации </t>
  </si>
  <si>
    <t xml:space="preserve">000 01 02 00 00 00 0000 700</t>
  </si>
  <si>
    <t xml:space="preserve">Кредиты, полученные в валюте Российской Федерации от кредитных организаций бюджетами Российской Федерации</t>
  </si>
  <si>
    <t xml:space="preserve">000 01 02 00 00 00 0000 710</t>
  </si>
  <si>
    <t xml:space="preserve">Изменение остатков средств на счетах по учету средств бюджетов </t>
  </si>
  <si>
    <t xml:space="preserve">000 01 05 00 00 00 0000 500</t>
  </si>
  <si>
    <t xml:space="preserve">Увеличение остатков средств бюджетов </t>
  </si>
  <si>
    <t xml:space="preserve">Увеличение прочих остатков  средств бюджетова </t>
  </si>
  <si>
    <t xml:space="preserve">000 01 05 02 01 10 0000 500</t>
  </si>
  <si>
    <t xml:space="preserve">Увеличение  прочих остатков  денежных средств бюджетов</t>
  </si>
  <si>
    <t xml:space="preserve">903 01 05 02 01 00 0000 510</t>
  </si>
  <si>
    <t>-430474828</t>
  </si>
  <si>
    <t xml:space="preserve">Увеличение прочих остатков денежных  средств бюджетов  поселений</t>
  </si>
  <si>
    <t xml:space="preserve">000 01 05 02 01 10 0000 510</t>
  </si>
  <si>
    <t xml:space="preserve">Увеличение прочих остатков денежных  средств бюджетов  субъектов Российской Федерации</t>
  </si>
  <si>
    <t xml:space="preserve">Уменьшение  остатков средств бюджетов </t>
  </si>
  <si>
    <t xml:space="preserve">000 01 05 00 00 00 0000 600</t>
  </si>
  <si>
    <t xml:space="preserve">Уменьшение  прочих остатков  средств бюджетов</t>
  </si>
  <si>
    <t xml:space="preserve">Уменьшение  прочих остатков  денежных средств бюджетов  поселений</t>
  </si>
  <si>
    <t xml:space="preserve">000 01 05 02 01 10 0000 610</t>
  </si>
  <si>
    <t xml:space="preserve">Уменьшение  прочих остатков  денежных средств бюджетов  поселений Российской Федерации</t>
  </si>
  <si>
    <t xml:space="preserve">Приложение №2 к решению Думы  "О бюджете муниципального образования "Корсукское" на 2019 год и плановый период 2020 и 2021 годов"  от                    2018 года № _____</t>
  </si>
  <si>
    <t xml:space="preserve">                                                                                  "Корсукское" на плановый период   2020 - 2021 годов </t>
  </si>
  <si>
    <t xml:space="preserve">2020 г.</t>
  </si>
  <si>
    <t xml:space="preserve">2021 г.</t>
  </si>
  <si>
    <t xml:space="preserve">Сумма, руб. </t>
  </si>
  <si>
    <t xml:space="preserve">Сумма , руб.</t>
  </si>
  <si>
    <t xml:space="preserve">Кредиты кредитных от кредитных организаций в валюте Российской Федерации </t>
  </si>
  <si>
    <t xml:space="preserve">005 01 02 00 00 00 0000 000</t>
  </si>
  <si>
    <t xml:space="preserve">005 01 02 00 00 00 0000 700</t>
  </si>
  <si>
    <t xml:space="preserve">Кредиты, полученные в валюте Российской Федерации от кредитных организаций бюджетов поселения</t>
  </si>
  <si>
    <t xml:space="preserve">006501 02 00 00 05 0000 710</t>
  </si>
  <si>
    <t xml:space="preserve">Кредиты, полученные в валюте Российской Федерации от кредитных организаций бюджетов  поселения</t>
  </si>
  <si>
    <t xml:space="preserve">005 01 02 00 00 05 0000 710</t>
  </si>
  <si>
    <t xml:space="preserve">-58 636</t>
  </si>
  <si>
    <t xml:space="preserve">-55 140</t>
  </si>
  <si>
    <t xml:space="preserve">Бюджетные кредиты от других бюджетов бюджетной системы Российской Федерации </t>
  </si>
  <si>
    <t xml:space="preserve">005 01 03 00 00 00 0000 000</t>
  </si>
  <si>
    <t xml:space="preserve">Погашение бюджетных кредитов, полученных от других бюджетов бюджетной системы Российской Федерации в валюте </t>
  </si>
  <si>
    <t xml:space="preserve">005 01 03 00 00 00 0000 800</t>
  </si>
  <si>
    <t xml:space="preserve">Погашение бюджетами  муниципальных районов кредитов от других бюджетов бюджетной системы Российской Федерации в валюте </t>
  </si>
  <si>
    <t xml:space="preserve">005 01 03 01 00 05 0000 810</t>
  </si>
  <si>
    <t xml:space="preserve">005 01 05 02 00 00 0000 500</t>
  </si>
  <si>
    <t xml:space="preserve">Увеличение прочих остатков  средств бюджета  поселения</t>
  </si>
  <si>
    <t xml:space="preserve">005 01 05 02 00 05 0000 500</t>
  </si>
  <si>
    <t xml:space="preserve">005 01 05 02 00 00 0000 600</t>
  </si>
  <si>
    <t xml:space="preserve">Уменьшение  прочих остатков  денежных средств бюджета  поселения  </t>
  </si>
  <si>
    <t xml:space="preserve">005 01 05 02 01 05 0000 610</t>
  </si>
  <si>
    <t xml:space="preserve">Приложение №5                                                                         Решение Думы  от 30.11.2021 №26 "О внесении изменений в решение Думы от 28.12.2020 №39 "О бюджете муниципального образования "Корсукское" на очередной финансовый 2021 год и плановый период 2022-2023 гг."</t>
  </si>
  <si>
    <t xml:space="preserve">РАСПРЕДЕЛЕНИЕ БЮДЖЕТНЫХ АССИГНОВАНИЙ ПО РАЗДЕЛАМ, ПОДРАЗДЕЛАМ, ЦЕЛЕВЫМ СТАТЬЯМ И ВИДАМ РАСХОДОВ КЛАССИФИКАЦИИ РАСХОДОВ БЮДЖЕТОВ В ВЕДОМСТВЕННОЙ СТРУКТУРЕ РАСХОДОВ БЮДЖЕТА МУНИЦИПАЛЬНОГО ОБРАЗОВАНИЯ "КОРСУКСКОЕ" НА 2021 ГОД</t>
  </si>
  <si>
    <t>(руб.)</t>
  </si>
  <si>
    <t>Наименование</t>
  </si>
  <si>
    <t>ГРБС</t>
  </si>
  <si>
    <t>РзПз</t>
  </si>
  <si>
    <t>ЦСР</t>
  </si>
  <si>
    <t>ВР</t>
  </si>
  <si>
    <t>Сумма</t>
  </si>
  <si>
    <t xml:space="preserve">Администрация МО "Корсукское"</t>
  </si>
  <si>
    <t xml:space="preserve">ОБЩЕГОСУДАРСТВЕННЫЕ ВОПРОСЫ</t>
  </si>
  <si>
    <t>О38</t>
  </si>
  <si>
    <t>0100</t>
  </si>
  <si>
    <t xml:space="preserve">Функционирование высшего должностного лица субъекта РФ и муниципального образования</t>
  </si>
  <si>
    <t>0102</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</si>
  <si>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</si>
  <si>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91 0 00 00000</t>
  </si>
  <si>
    <t xml:space="preserve">Глава муниципального образования</t>
  </si>
  <si>
    <t xml:space="preserve">91 1 11 00000</t>
  </si>
  <si>
    <t xml:space="preserve">Расходы на выплаты по оплате труда работников ОМСУ</t>
  </si>
  <si>
    <t xml:space="preserve">91 1 11 90110</t>
  </si>
  <si>
    <t xml:space="preserve">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</si>
  <si>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</si>
  <si>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 xml:space="preserve">Расходы на выплаты персоналу государственных (муниципальных)органов</t>
  </si>
  <si>
    <t>120</t>
  </si>
  <si>
    <t xml:space="preserve">Фонд оплаты труда государственных (муниципальных)органов</t>
  </si>
  <si>
    <t>121</t>
  </si>
  <si>
    <t xml:space="preserve">Взносы по обязательному социальному страхованию на выплаты по оплате труда работников и иные выплаты работникам учреждений</t>
  </si>
  <si>
    <t>129</t>
  </si>
  <si>
    <t xml:space="preserve">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</si>
  <si>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0104</t>
  </si>
  <si>
    <t xml:space="preserve">91 1 12 00000</t>
  </si>
  <si>
    <t xml:space="preserve">91 1 12 90110</t>
  </si>
  <si>
    <t xml:space="preserve">Фонд оплаты труда государственных (муниципальных) органов</t>
  </si>
  <si>
    <t xml:space="preserve">Расходы на обеспечение функций ОМСУ</t>
  </si>
  <si>
    <t xml:space="preserve">91 1 12 90120</t>
  </si>
  <si>
    <t xml:space="preserve">Закупка товаров, работ и услуг для муниципальных нужд</t>
  </si>
  <si>
    <t>200</t>
  </si>
  <si>
    <t xml:space="preserve">Иные закупки товаров, работ и услуг для государственных нужд</t>
  </si>
  <si>
    <t>240</t>
  </si>
  <si>
    <t xml:space="preserve">Закупка товаров, работ, услуг в сфере информационно-коммуникационных технологий</t>
  </si>
  <si>
    <t>242</t>
  </si>
  <si>
    <t xml:space="preserve">Прочая закупка товаров, работ и услуг для государственных нужд</t>
  </si>
  <si>
    <t>244</t>
  </si>
  <si>
    <t xml:space="preserve">Закупка энергетических ресурсов</t>
  </si>
  <si>
    <t>247</t>
  </si>
  <si>
    <t xml:space="preserve">Иные бюджетные ассигнования</t>
  </si>
  <si>
    <t>800</t>
  </si>
  <si>
    <t xml:space="preserve">Исполнение судебных актов</t>
  </si>
  <si>
    <t>830</t>
  </si>
  <si>
    <t xml:space="preserve">Исполнение судебных актов РФ и мировых соглашений по возмещению вреда, причиненного в результате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</si>
  <si>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</si>
  <si>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 xml:space="preserve">Уплата налогов, сборов и иных платежей</t>
  </si>
  <si>
    <t>850</t>
  </si>
  <si>
    <t xml:space="preserve">Уплата налога на имущество и земельного налога</t>
  </si>
  <si>
    <t>852</t>
  </si>
  <si>
    <t xml:space="preserve">Уплата штрафов,пеней</t>
  </si>
  <si>
    <t>853</t>
  </si>
  <si>
    <t xml:space="preserve">Проведение выборов и референдумов</t>
  </si>
  <si>
    <t>0107</t>
  </si>
  <si>
    <t xml:space="preserve">91 1 14 90140</t>
  </si>
  <si>
    <t xml:space="preserve">Обеспечение проведения выборов и референдумов</t>
  </si>
  <si>
    <t xml:space="preserve">Проведение выборов в представительные органы муниципального образования</t>
  </si>
  <si>
    <t xml:space="preserve">Резервные фонды исполнительных органов государственной власти(местных  администраций)</t>
  </si>
  <si>
    <t>0111</t>
  </si>
  <si>
    <t xml:space="preserve">91 1 13 00000</t>
  </si>
  <si>
    <t xml:space="preserve">Обеспечение непредвиденных расходов за счет средств резервного фонда</t>
  </si>
  <si>
    <t xml:space="preserve">91 1 13 90130</t>
  </si>
  <si>
    <t xml:space="preserve">Резервные средства</t>
  </si>
  <si>
    <t>870</t>
  </si>
  <si>
    <t xml:space="preserve">Исполнение переданных государственных полномочий РФ и Иркутской области</t>
  </si>
  <si>
    <t>0113</t>
  </si>
  <si>
    <t xml:space="preserve">91 2 00 00000</t>
  </si>
  <si>
    <t xml:space="preserve">Определение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</si>
  <si>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 xml:space="preserve">91 2 06 73150</t>
  </si>
  <si>
    <t xml:space="preserve">Муниципальная целевая программа Организация и проведение оплачиваемых временных работ в МО "Корсукское" на 2020-2022 г.г.</t>
  </si>
  <si>
    <t xml:space="preserve">79 5 00 00000</t>
  </si>
  <si>
    <t xml:space="preserve">79 5 02 90160</t>
  </si>
  <si>
    <t xml:space="preserve">НАЦИОНАЛЬНАЯ ОБОРОНА</t>
  </si>
  <si>
    <t>0200</t>
  </si>
  <si>
    <t xml:space="preserve">Мобилизационная и вневойсковая подготовка</t>
  </si>
  <si>
    <t>0203</t>
  </si>
  <si>
    <t xml:space="preserve">Осуществление первичного воинского учета на территории, где отсутствуют военные комиссариаты</t>
  </si>
  <si>
    <t xml:space="preserve">91 2 02 51180</t>
  </si>
  <si>
    <t xml:space="preserve">МУНИЦИПАЛЬНЫЕ ПРОГРАММЫ</t>
  </si>
  <si>
    <t xml:space="preserve">НАЦИОНАЛЬНАЯ БЕЗОПАСНОСТЬ </t>
  </si>
  <si>
    <t>0300</t>
  </si>
  <si>
    <t xml:space="preserve">Правоохранительная деятельность</t>
  </si>
  <si>
    <t>0310</t>
  </si>
  <si>
    <t xml:space="preserve">Муниципальная программа "Обеспечение пожарной безопасности в границах МО "Корсукское" на 2020-2022гг."</t>
  </si>
  <si>
    <t xml:space="preserve">79 5 01 00000</t>
  </si>
  <si>
    <t xml:space="preserve">79 5 01 90160</t>
  </si>
  <si>
    <t xml:space="preserve">Муниципальная целевая программа "Профилактика незаконного потребления наркотических средств на 2019-2022гг</t>
  </si>
  <si>
    <t>0314</t>
  </si>
  <si>
    <t xml:space="preserve">79 5 03 90160</t>
  </si>
  <si>
    <t xml:space="preserve">Муниципальная программа "Профилактика безнадзорности и правонарушений несовершеннолетних на территории  МО "Корсукское" на 2018-2023гг."</t>
  </si>
  <si>
    <t xml:space="preserve">79 5 04 90160</t>
  </si>
  <si>
    <t xml:space="preserve">Общеэкономические вопросы</t>
  </si>
  <si>
    <t>0401</t>
  </si>
  <si>
    <t xml:space="preserve">Осуществление отдельных областных государственных полномочий в сфере водоснабжения и водоотведения</t>
  </si>
  <si>
    <t xml:space="preserve">91 2 01 73110</t>
  </si>
  <si>
    <t xml:space="preserve">Дорожное хозяйство (дорожные фонды)</t>
  </si>
  <si>
    <t>0409</t>
  </si>
  <si>
    <t xml:space="preserve">91 3 00 00000</t>
  </si>
  <si>
    <t xml:space="preserve">Поддержка дорожного хозяйства</t>
  </si>
  <si>
    <t xml:space="preserve">91 3 14 00000</t>
  </si>
  <si>
    <t xml:space="preserve">Дорожный фонд МО "Корсукское"</t>
  </si>
  <si>
    <t xml:space="preserve">91 3 14 90150</t>
  </si>
  <si>
    <t xml:space="preserve">Мероприятия в области строительства, архитектуры и градостроительства</t>
  </si>
  <si>
    <t>0412</t>
  </si>
  <si>
    <t xml:space="preserve">91 4 00 00000</t>
  </si>
  <si>
    <t xml:space="preserve">Закупка товаров, работ,услуг для муниципальных нужд</t>
  </si>
  <si>
    <t xml:space="preserve">91 4 15 90160</t>
  </si>
  <si>
    <t xml:space="preserve">Иные закупки товаров, работ и услуг для муниципальных нужд</t>
  </si>
  <si>
    <t xml:space="preserve">Прочая закупка товаров,работ,услуг для муниципальных нужд</t>
  </si>
  <si>
    <t xml:space="preserve">Жилищно-коммунальное хозяйство</t>
  </si>
  <si>
    <t>0500</t>
  </si>
  <si>
    <t xml:space="preserve">Коммунальное хозяйство</t>
  </si>
  <si>
    <t>0502</t>
  </si>
  <si>
    <t xml:space="preserve">Муниципальная программа "Развитие жилищно -коммунального хозяйства МО "Корсукское" на 2021-2023 г.г.</t>
  </si>
  <si>
    <t xml:space="preserve">91 4 01 90190</t>
  </si>
  <si>
    <t xml:space="preserve">Увеличение стоимости основных средств (софинансорование)</t>
  </si>
  <si>
    <t>Благоустройство</t>
  </si>
  <si>
    <t>0503</t>
  </si>
  <si>
    <t xml:space="preserve">Прочие мероприятия по благоустройству городских округов и поселений</t>
  </si>
  <si>
    <t xml:space="preserve">Выполнение функций органами местного самоуправления</t>
  </si>
  <si>
    <t xml:space="preserve">91 4 01 90180</t>
  </si>
  <si>
    <t xml:space="preserve">Прочая закупка товаров,работ и услуг для муниципальных нужд </t>
  </si>
  <si>
    <t xml:space="preserve">Народная инициатива</t>
  </si>
  <si>
    <t xml:space="preserve">91 4 01 S2370</t>
  </si>
  <si>
    <t xml:space="preserve">Иные закупки товаров, работ и услуг для государственных нужд </t>
  </si>
  <si>
    <t xml:space="preserve">Прочая закупка товаров, работ и услуг для государственных нужд Мероприятия по реализации проектов народных инициатив: " Приобретение оборудования для отопительной системы в здании сельского дома культуры с. Корсук, ул. Трактовая, 7</t>
  </si>
  <si>
    <t xml:space="preserve">91 7 10 S2370</t>
  </si>
  <si>
    <t xml:space="preserve">Прочая закупка товаров, работ и услуг для государственных нужд Мероприятия по реализации проектов народных инициатив: " Приобретение автомашины (библиобуса)</t>
  </si>
  <si>
    <t xml:space="preserve">Прочая закупка товаров, работ и услуг для государственных нужд Мероприятия по реализации проектов народных инициатив: "Приобретение огнетушителей 6шт, изготовление "Плана-эвакуации", Огнезащитная обработка одежды сцены, сценической коробки и крыши </t>
  </si>
  <si>
    <t xml:space="preserve">Прочая закупка товаров, работ и услуг для государственных нужд Мероприятия по реализации проектов народных инициатив: софинансирование</t>
  </si>
  <si>
    <t xml:space="preserve">СОЦИАЛЬНАЯ ПОЛИТИКА</t>
  </si>
  <si>
    <t>1000</t>
  </si>
  <si>
    <t xml:space="preserve">91 1 00 00000</t>
  </si>
  <si>
    <t xml:space="preserve">Пенсионное обеспечение</t>
  </si>
  <si>
    <t>1001</t>
  </si>
  <si>
    <t xml:space="preserve">91 1 07 00000</t>
  </si>
  <si>
    <t xml:space="preserve">Доплаты к пенсии</t>
  </si>
  <si>
    <t xml:space="preserve">91 1 07 90220</t>
  </si>
  <si>
    <t xml:space="preserve">Социальное обеспечение и иные выплаты населению</t>
  </si>
  <si>
    <t>300</t>
  </si>
  <si>
    <t xml:space="preserve">Публичные нормативные социальные выплаты гражданам</t>
  </si>
  <si>
    <t>310</t>
  </si>
  <si>
    <t xml:space="preserve">Иные пенсии, социальные доплаты к пенсиям</t>
  </si>
  <si>
    <t>312</t>
  </si>
  <si>
    <t xml:space="preserve">ФИЗИЧЕСКАЯ КУЛЬТУРА И СПОРТ</t>
  </si>
  <si>
    <t>1102</t>
  </si>
  <si>
    <t xml:space="preserve">91 6 08 00000</t>
  </si>
  <si>
    <t xml:space="preserve">Проведение спортивных мероприятий</t>
  </si>
  <si>
    <t xml:space="preserve">91 6 08 90230</t>
  </si>
  <si>
    <t xml:space="preserve">Межбюджетные трансферты общего характера бюджетам субъектов РФ и муниципальных образований</t>
  </si>
  <si>
    <t>1400</t>
  </si>
  <si>
    <t xml:space="preserve">91 8 00 00000</t>
  </si>
  <si>
    <t xml:space="preserve">Прочие межбюджетные трансферты общего характера</t>
  </si>
  <si>
    <t>1403</t>
  </si>
  <si>
    <t xml:space="preserve">91 8 09 00000</t>
  </si>
  <si>
    <t xml:space="preserve">Межбюджетные трансферты из бюджетов поселений бюджету муниципального района</t>
  </si>
  <si>
    <t xml:space="preserve">91 8 09 90240</t>
  </si>
  <si>
    <t xml:space="preserve">Межбюджетные трансферты</t>
  </si>
  <si>
    <t>500</t>
  </si>
  <si>
    <t xml:space="preserve">Иные межбюджетные трансферты</t>
  </si>
  <si>
    <t>540</t>
  </si>
  <si>
    <t xml:space="preserve">Муниципальное казенное учреждение "Культурно-информационный центр МО "Корсукское"</t>
  </si>
  <si>
    <t xml:space="preserve">КУЛЬТУРА, КИНЕМАТОГРАФИЯ </t>
  </si>
  <si>
    <t>О06</t>
  </si>
  <si>
    <t>0800</t>
  </si>
  <si>
    <t>Культура</t>
  </si>
  <si>
    <t>0801</t>
  </si>
  <si>
    <t xml:space="preserve">91 7 00 00000</t>
  </si>
  <si>
    <t xml:space="preserve">Обеспечение досуговой деятельности</t>
  </si>
  <si>
    <t xml:space="preserve">91 7 10 00000</t>
  </si>
  <si>
    <t xml:space="preserve">Расходы на выплаты по оплате труда персоналу казенных учреждений</t>
  </si>
  <si>
    <t xml:space="preserve">91 7 10 90310</t>
  </si>
  <si>
    <t xml:space="preserve">Расходы на выплаты персоналу казенных учреждений</t>
  </si>
  <si>
    <t>110</t>
  </si>
  <si>
    <t xml:space="preserve">Фонд оплаты труда учреждений</t>
  </si>
  <si>
    <t>111</t>
  </si>
  <si>
    <t>119</t>
  </si>
  <si>
    <t xml:space="preserve">91 7 10 90320</t>
  </si>
  <si>
    <t xml:space="preserve">Расходы на выплаты по оплате труда персоналу казенных учреждений(библиотеки)</t>
  </si>
  <si>
    <t xml:space="preserve">91 7 11 90320</t>
  </si>
  <si>
    <t xml:space="preserve">91 7 11 90310</t>
  </si>
  <si>
    <t>и</t>
  </si>
  <si>
    <t xml:space="preserve">Расходы на выплаты по оплате труда тех.персоналу казенных учреждений</t>
  </si>
  <si>
    <t>0804</t>
  </si>
  <si>
    <t xml:space="preserve">91 7 13 90310</t>
  </si>
  <si>
    <t xml:space="preserve">Расходы на обеспечение функций казенных учреждений</t>
  </si>
  <si>
    <t xml:space="preserve">Другие вопросы в области культуры, кинематографии</t>
  </si>
  <si>
    <t xml:space="preserve">Муниципальная программа "Развитие молодежной политики в МО "Корсукское" на 2021-2025 годы"</t>
  </si>
  <si>
    <t xml:space="preserve">91 7 12 00000</t>
  </si>
  <si>
    <t xml:space="preserve">91 7 12 90320</t>
  </si>
  <si>
    <t xml:space="preserve">Прочие работы, услуги </t>
  </si>
  <si>
    <t>ИТОГО</t>
  </si>
  <si>
    <t xml:space="preserve">Приложение №3                                                               Решение Думы  от 30.11.2021 №26    "О внесении изменений в решение Думы от 28.12.2020 №39 "О бюджете муниципального образования "Корсукское" на очередной финансовый 2021 год и плановый период 2022-2023 гг."</t>
  </si>
  <si>
    <t xml:space="preserve">Прогнозируемые доходы  по кодам видов доходов, подвидов доходов  классификации доходов бюджета  муниципального образования "Корсукское"" на 2021 год </t>
  </si>
  <si>
    <t xml:space="preserve">                                 руб.</t>
  </si>
  <si>
    <t xml:space="preserve">Наименование показателя </t>
  </si>
  <si>
    <t xml:space="preserve">Код  бюджетной классификации  Российской Федерации </t>
  </si>
  <si>
    <t xml:space="preserve">000 1 00 00000 00 0000 000</t>
  </si>
  <si>
    <t xml:space="preserve">НАЛОГОВЫЕ И НЕНАЛОГОВЫЕ ДОХОДЫ</t>
  </si>
  <si>
    <t xml:space="preserve">000 1 01 00000 00 0000 000</t>
  </si>
  <si>
    <t xml:space="preserve">НАЛОГИ НА ПРИБЫЛЬ, ДОХОДЫ</t>
  </si>
  <si>
    <t xml:space="preserve">182 1 01 01000 00 0000 000</t>
  </si>
  <si>
    <t xml:space="preserve">Налоги на прибыль</t>
  </si>
  <si>
    <t xml:space="preserve">182 1 01 02000 01 0000 110</t>
  </si>
  <si>
    <t xml:space="preserve">Налог на доходы физических лиц</t>
  </si>
  <si>
    <t xml:space="preserve">182 1 01 02010 01 0000 110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</si>
  <si>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</si>
  <si>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182 1 01 02010 01 1000 110</t>
  </si>
  <si>
    <t xml:space="preserve">НДФЛ (2%+5%)</t>
  </si>
  <si>
    <t xml:space="preserve">182 1 01 02010 01 2000 110</t>
  </si>
  <si>
    <t xml:space="preserve">НДФЛ (2%+5%)пеня</t>
  </si>
  <si>
    <t xml:space="preserve">183 1 01 02010 01 3000 110</t>
  </si>
  <si>
    <t xml:space="preserve">НДФЛ (2%+5%)штраф</t>
  </si>
  <si>
    <t xml:space="preserve">182 1 01 02020 01 0000 110</t>
  </si>
  <si>
    <t xml:space="preserve">НДФЛ с ИП</t>
  </si>
  <si>
    <t xml:space="preserve">182 1 01 02020 01 1000 110</t>
  </si>
  <si>
    <t xml:space="preserve">НДФЛ,зарегистр.в качестве ИП</t>
  </si>
  <si>
    <t xml:space="preserve">182 1 01 02020 01 2000 110</t>
  </si>
  <si>
    <t xml:space="preserve">НДФЛ,зарегистр.в качестве ИП(пеня)</t>
  </si>
  <si>
    <t xml:space="preserve">182 1 01 02020 01 3000 110</t>
  </si>
  <si>
    <t xml:space="preserve">НДФЛ,зарегистр.в качестве ИП(штраф)</t>
  </si>
  <si>
    <t xml:space="preserve">182 1 01 02030 01 0000 110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</si>
  <si>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</si>
  <si>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182 1 01 02030 01 1000 110</t>
  </si>
  <si>
    <t xml:space="preserve">182 1 01 02030 01 2000 110</t>
  </si>
  <si>
    <t xml:space="preserve">182 1 01 02030 01 3000 110</t>
  </si>
  <si>
    <t xml:space="preserve">182 1 01 02030 01 4000 110</t>
  </si>
  <si>
    <t xml:space="preserve">182 1 01 02040 01 0000 110</t>
  </si>
  <si>
    <r>
      <rPr>
        <b/>
        <sz val="14"/>
        <rFont val="Times New Roman"/>
      </rPr>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b/>
        <vertAlign val="superscript"/>
        <sz val="14"/>
        <rFont val="Times New Roman"/>
      </rPr>
      <t>1</t>
    </r>
    <r>
      <rPr>
        <b/>
        <sz val="14"/>
        <rFont val="Times New Roman"/>
      </rPr>
      <t xml:space="preserve"> Налогового кодекса Российской Федерации</t>
    </r>
  </si>
  <si>
    <t xml:space="preserve">182 1 01 02040 01 1000 110</t>
  </si>
  <si>
    <t xml:space="preserve">182 1 01 02040 01 2000 110</t>
  </si>
  <si>
    <t xml:space="preserve">182 1 01 02040 01 3000 110</t>
  </si>
  <si>
    <t xml:space="preserve">182 1 01 02040 01 4000 110</t>
  </si>
  <si>
    <t xml:space="preserve">000 1 03 00000 00 0000 000</t>
  </si>
  <si>
    <t xml:space="preserve">Налоги на товары(работы, услуги), реализуемые на территории РФ</t>
  </si>
  <si>
    <t xml:space="preserve">000 1 03 02000 00 0000 000</t>
  </si>
  <si>
    <t xml:space="preserve">Акцизы по подакцизным товарам (продукции), производимым на территории РФ</t>
  </si>
  <si>
    <t xml:space="preserve">182 1 03 02230 01 0000 110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</si>
  <si>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установленныхт дифференцированных нормативов отчислений в местные бюджеты</t>
  </si>
  <si>
    <t xml:space="preserve">182 1 03 02240 01 0000 110</t>
  </si>
  <si>
    <t xml:space="preserve">Доходы от уплаты акцизов на моторные масла для дизельных и (или) карбюраторных (инжекторных)двигателей, подлежащие распределению между бюджетами субъектов Российской Федерации и местными бюджетами с учетом установленныхт дифференцированных нормативов отчислений в местные бюджеты</t>
  </si>
  <si>
    <t xml:space="preserve">182 1 03 02250 01 0000 110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</si>
  <si>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установленныхт дифференцированных нормативов отчислений в местные бюджеты</t>
  </si>
  <si>
    <t xml:space="preserve">182 1 03 02260 01 0000 110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</si>
  <si>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установленныхт дифференцированных нормативов отчислений в местные бюджеты</t>
  </si>
  <si>
    <t xml:space="preserve">182 1 05 00000 00 0000 000</t>
  </si>
  <si>
    <t xml:space="preserve">НАЛОГ НА СОВОКУПНЫЙ ДОХОД</t>
  </si>
  <si>
    <t xml:space="preserve">182 1 05 03010 01 1000 110</t>
  </si>
  <si>
    <t xml:space="preserve">Единый сельскохозяйственный налог</t>
  </si>
  <si>
    <t xml:space="preserve">182 1 05 03010 01 2000 110</t>
  </si>
  <si>
    <t xml:space="preserve">182 1 05 03010 01 3000 110</t>
  </si>
  <si>
    <t xml:space="preserve">182 1 05 03020 01 4000 110</t>
  </si>
  <si>
    <t xml:space="preserve">182 1 06 00000 00 0000 000</t>
  </si>
  <si>
    <t xml:space="preserve">НАЛОГИ НА ИМУЩЕСТВО</t>
  </si>
  <si>
    <t xml:space="preserve">182 1 06 01000 00 0000 110</t>
  </si>
  <si>
    <t xml:space="preserve">Налог на имущество физических лиц</t>
  </si>
  <si>
    <t xml:space="preserve">182 1 06 01030 10 0000 110</t>
  </si>
  <si>
    <t xml:space="preserve">Налог на имущество физических лиц, взимаемый по ставкам, применяемым к объектам налогообложения, расположенным в границах поселений</t>
  </si>
  <si>
    <t xml:space="preserve">182 1 06 01030 10 1000 110</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</si>
  <si>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(сумма платежа (перерасчеты, недоимка и задолженность по соответствующему платежу, в том числе по отмененному)</t>
  </si>
  <si>
    <t xml:space="preserve">182 1 06 01030 10 2000 110</t>
  </si>
  <si>
    <t xml:space="preserve">182 1 06 01030 10 3000 110</t>
  </si>
  <si>
    <t xml:space="preserve">183 1 06 01030 10 4000 110</t>
  </si>
  <si>
    <t xml:space="preserve">182 1 06 06000 00 0000 110</t>
  </si>
  <si>
    <t xml:space="preserve">Земельный налог </t>
  </si>
  <si>
    <t xml:space="preserve">182 1 06 06013 10 0000 110</t>
  </si>
  <si>
    <t xml:space="preserve">Земельный налог(юр/лица), взимаемый  по ставкам установленным в соответствии с подпунктом 1 пункта 1 статьи 394 Налогового кодекса РФ и пременяемым к объектам налогообложения , расположенным в границах   поселений </t>
  </si>
  <si>
    <t xml:space="preserve">182 1 06 06033 10 1000 110</t>
  </si>
  <si>
    <t xml:space="preserve">Земельный налог с организаций</t>
  </si>
  <si>
    <t xml:space="preserve">182 1 06 06033 10 2000 110</t>
  </si>
  <si>
    <t xml:space="preserve">182 1 06 06033 10 3000 110</t>
  </si>
  <si>
    <t xml:space="preserve">182 1 06 06033 10 4000 110</t>
  </si>
  <si>
    <t xml:space="preserve">182 1 06 06043 10 0000 110</t>
  </si>
  <si>
    <t xml:space="preserve">Земельный налог(ф/лица) взимаемый  по ставкам устан.в соотв.с подпунктом 1 пункта 1 статьи 394 НК РФ и пременяемым к объектам налогообл., располож.в границах   поселений </t>
  </si>
  <si>
    <t xml:space="preserve">182 1 06 06043 10 1000 110</t>
  </si>
  <si>
    <t xml:space="preserve">Земельный налог с физических лиц</t>
  </si>
  <si>
    <t xml:space="preserve">182 1 06 06043 10 2000 110</t>
  </si>
  <si>
    <t xml:space="preserve">182 1 06 06043 10 3000 110</t>
  </si>
  <si>
    <t xml:space="preserve">000 1 11 00000 00 0000 100</t>
  </si>
  <si>
    <t xml:space="preserve">Доходы от использования имущества, находящегося в государственной и муниципальной собственности </t>
  </si>
  <si>
    <t xml:space="preserve">901 1 11 05000 00 0000 120</t>
  </si>
  <si>
    <t xml:space="preserve">Доходы , получаемые в виде арендной либо иной платы за передачу в возмездное пользование государственного и муниципального имущества  (за искл.имущ.автономных учреждений, а также имущ.гос.и мун.унитарных предприятий, в том числе казенных)</t>
  </si>
  <si>
    <t xml:space="preserve">901 1 11 05013 10 0000 120</t>
  </si>
  <si>
    <t xml:space="preserve">000 1 11 05030 00 0000 120</t>
  </si>
  <si>
    <t xml:space="preserve">Доходы от сдачи в аренду имущества , находящегося  в оперативном  управлении органов государственной власти, органов местного самоуправления , государственных внебюджетных фондови созданных ими учреждений</t>
  </si>
  <si>
    <t xml:space="preserve">000 1 11 05035 10 0000 120</t>
  </si>
  <si>
    <t xml:space="preserve">Доходы от сдачи в аренду имущества ,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</si>
  <si>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 xml:space="preserve">000 1 17 05050 00 0000 180</t>
  </si>
  <si>
    <t xml:space="preserve">Прочие неналоговые доходы</t>
  </si>
  <si>
    <t xml:space="preserve">000 1 17 05050 10 0000 180</t>
  </si>
  <si>
    <t xml:space="preserve">ИТОГО  СОБСТВЕННЫХ ДОХОДОВ :</t>
  </si>
  <si>
    <t xml:space="preserve">000 2 00 00000 00 0000 150</t>
  </si>
  <si>
    <t xml:space="preserve">БЕЗВОЗМЕЗДНЫЕ ПОСТУПЛЕНИЯ</t>
  </si>
  <si>
    <t xml:space="preserve">000 2 02 00000 00 0000 150</t>
  </si>
  <si>
    <t xml:space="preserve">Безвозмездные поступления от других бюджетов бюджетной системы РФ</t>
  </si>
  <si>
    <t xml:space="preserve">000 2 02 1000 00 0000 150</t>
  </si>
  <si>
    <t xml:space="preserve">Дотации от других бюджетов  бюджетной  системы РФ</t>
  </si>
  <si>
    <t xml:space="preserve">  038 2 02 15001 10 0000 150</t>
  </si>
  <si>
    <t xml:space="preserve">Дотации бюджетам поселений на выравнивание уровня бюджетной обеспеченности  всего </t>
  </si>
  <si>
    <t xml:space="preserve">в том числе:</t>
  </si>
  <si>
    <t xml:space="preserve">Дотации бюджетам поселений на выравнивание уровня бюджетной обеспеченности  из областного бюджета </t>
  </si>
  <si>
    <t xml:space="preserve">Дотации бюджетам поселений на выравнивание уровня бюджетной обеспеченности  из районного бюджета </t>
  </si>
  <si>
    <t xml:space="preserve">000 2 02 02000 00 0000 150</t>
  </si>
  <si>
    <t xml:space="preserve">Субсидии  бюджетам субъектов Российской Федерации и муниципальных образований (межбюджетные субсидии)</t>
  </si>
  <si>
    <t xml:space="preserve">000 2 02 29999 00 0000 150</t>
  </si>
  <si>
    <t xml:space="preserve">Прочие субсидии   бюджетам сельских поселений </t>
  </si>
  <si>
    <t xml:space="preserve">Субсидии на реализацию мероприятий по реализации перечня народных инициатив</t>
  </si>
  <si>
    <t xml:space="preserve">000 2 02 30000 00 0000 150</t>
  </si>
  <si>
    <t xml:space="preserve">Субвенции от других бюджетов бюджетной системы РФ </t>
  </si>
  <si>
    <t xml:space="preserve">Субвенции бюджетам на осуществление полномочий по первичному воинскому учету на территориях, где отсутствуют  военные комиссариаты </t>
  </si>
  <si>
    <t xml:space="preserve">000 2 02 35118 10 0000 150</t>
  </si>
  <si>
    <t xml:space="preserve">Субвенции бюджетам поселений  на осуществление полномочий по первичному воинскому учету на территориях, где отсутствуют  военные комиссариаты </t>
  </si>
  <si>
    <t xml:space="preserve">Субвенции местным бюджетам на выполнение передаваемых полномочий субъектов Российской Федерации </t>
  </si>
  <si>
    <t xml:space="preserve"> 000 2 02 30024 10 0000 150</t>
  </si>
  <si>
    <t xml:space="preserve">000 2 02 03024 00 0000 150</t>
  </si>
  <si>
    <t xml:space="preserve">Субвенции на осуществление областных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на 2014 год</t>
  </si>
  <si>
    <t xml:space="preserve">000 2 02 04000 00 0000 150</t>
  </si>
  <si>
    <t xml:space="preserve">000 2 02 04999 00 0000 150</t>
  </si>
  <si>
    <t xml:space="preserve">Прочие межбюджетные трансферты, передаваемые бюджетам</t>
  </si>
  <si>
    <t xml:space="preserve">000 2 02 04999 10 0000 150</t>
  </si>
  <si>
    <t xml:space="preserve">Прочие межбюджетные трансферты, передаваемые бюджетам поселений </t>
  </si>
  <si>
    <t xml:space="preserve">000 2 07 05030 10 0000 150</t>
  </si>
  <si>
    <t xml:space="preserve">Прочие безвозмездные поступления в бюджеты сельских поселений</t>
  </si>
  <si>
    <t xml:space="preserve"> ВСЕГО  ДОХОДОВ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</si>
</sst>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0" formatCode="_-* #,##0.00_р_._-;\-* #,##0.00_р_._-;_-* \-??_р_._-;_-@_-"/>
    <numFmt numFmtId="161" formatCode="_-* #,##0.00\ _₽_-;\-* #,##0.00\ _₽_-;_-* \-??\ _₽_-;_-@_-"/>
    <numFmt numFmtId="162" formatCode="#,##0_ ;\-#,##0\ "/>
  </numFmts>
  <fonts count="23">
    <font>
      <name val="Arial Cyr"/>
      <color theme="1"/>
      <sz val="10.000000"/>
    </font>
    <font>
      <name val="Arial"/>
      <sz val="10.000000"/>
    </font>
    <font>
      <name val="Calibri"/>
      <color indexed="64"/>
      <sz val="11.000000"/>
    </font>
    <font>
      <name val="Times New Roman"/>
      <sz val="10.000000"/>
    </font>
    <font>
      <name val="Times New Roman"/>
      <b/>
      <color indexed="64"/>
      <sz val="10.000000"/>
    </font>
    <font>
      <name val="Times New Roman"/>
      <b/>
      <sz val="12.000000"/>
    </font>
    <font>
      <name val="Times New Roman"/>
      <b/>
      <sz val="10.000000"/>
    </font>
    <font>
      <name val="Arial"/>
      <b/>
      <color indexed="64"/>
      <sz val="10.000000"/>
    </font>
    <font>
      <name val="Times New Roman"/>
      <color indexed="64"/>
      <sz val="10.000000"/>
    </font>
    <font>
      <name val="Times New Roman"/>
      <sz val="12.000000"/>
    </font>
    <font>
      <name val="Times New Roman"/>
      <sz val="14.000000"/>
    </font>
    <font>
      <name val="Times New Roman"/>
      <b/>
      <sz val="14.000000"/>
    </font>
    <font>
      <name val="Times New Roman"/>
      <b/>
      <sz val="11.000000"/>
    </font>
    <font>
      <name val="Arial Cyr"/>
      <b/>
      <color indexed="2"/>
      <sz val="10.000000"/>
    </font>
    <font>
      <name val="Arial Cyr"/>
      <b/>
      <sz val="10.000000"/>
    </font>
    <font>
      <name val="Times New Roman"/>
      <b/>
      <i/>
      <sz val="14.000000"/>
    </font>
    <font>
      <name val="Times New Roman"/>
      <color indexed="64"/>
      <sz val="12.000000"/>
    </font>
    <font>
      <name val="Arial Cyr"/>
      <sz val="12.000000"/>
    </font>
    <font>
      <name val="Times New Roman"/>
      <i/>
      <sz val="14.000000"/>
    </font>
    <font>
      <name val="Arial Cyr"/>
      <sz val="14.000000"/>
    </font>
    <font>
      <name val="Arial Cyr"/>
      <b/>
      <sz val="14.000000"/>
    </font>
    <font>
      <name val="Times New Roman"/>
      <b/>
      <color indexed="64"/>
      <sz val="14.000000"/>
    </font>
    <font>
      <name val="Times New Roman"/>
      <color indexed="64"/>
      <sz val="14.000000"/>
    </font>
  </fonts>
  <fills count="3">
    <fill>
      <patternFill patternType="none"/>
    </fill>
    <fill>
      <patternFill patternType="gray125"/>
    </fill>
    <fill>
      <patternFill patternType="solid">
        <fgColor indexed="65"/>
        <bgColor indexed="26"/>
      </patternFill>
    </fill>
  </fills>
  <borders count="11">
    <border>
      <left/>
      <right/>
      <top/>
      <bottom/>
      <diagonal/>
    </border>
    <border>
      <left style="thin">
        <color theme="1"/>
      </left>
      <right style="thin">
        <color theme="1"/>
      </right>
      <top style="thin">
        <color theme="1"/>
      </top>
      <bottom/>
      <diagonal/>
    </border>
    <border>
      <left/>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hair">
        <color theme="1"/>
      </bottom>
      <diagonal/>
    </border>
    <border>
      <left style="thin">
        <color theme="1"/>
      </left>
      <right/>
      <top style="thin">
        <color theme="1"/>
      </top>
      <bottom style="hair">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medium">
        <color theme="1"/>
      </bottom>
      <diagonal/>
    </border>
  </borders>
  <cellStyleXfs count="10">
    <xf fontId="0" fillId="0" borderId="0" numFmtId="0" applyNumberFormat="1" applyFont="1" applyFill="1" applyBorder="1"/>
    <xf fontId="0" fillId="0" borderId="0" numFmtId="160" applyNumberFormat="1" applyFont="1" applyFill="1" applyBorder="0"/>
    <xf fontId="1" fillId="0" borderId="0" numFmtId="41" applyNumberFormat="1" applyFont="1" applyFill="1" applyBorder="0"/>
    <xf fontId="1" fillId="0" borderId="0" numFmtId="44" applyNumberFormat="1" applyFont="1" applyFill="1" applyBorder="0"/>
    <xf fontId="1" fillId="0" borderId="0" numFmtId="42" applyNumberFormat="1" applyFont="1" applyFill="1" applyBorder="0"/>
    <xf fontId="1" fillId="0" borderId="0" numFmtId="9" applyNumberFormat="1" applyFont="1" applyFill="1" applyBorder="0"/>
    <xf fontId="1" fillId="0" borderId="0" numFmtId="0" applyNumberFormat="1" applyFont="1" applyFill="1" applyBorder="1"/>
    <xf fontId="2" fillId="0" borderId="0" numFmtId="0" applyNumberFormat="1" applyFont="1" applyFill="1" applyBorder="1"/>
    <xf fontId="0" fillId="0" borderId="0" numFmtId="9" applyNumberFormat="1" applyFont="1" applyFill="1" applyBorder="0"/>
    <xf fontId="0" fillId="0" borderId="0" numFmtId="160" applyNumberFormat="1" applyFont="1" applyFill="1" applyBorder="0"/>
  </cellStyleXfs>
  <cellXfs count="132">
    <xf fontId="0" fillId="0" borderId="0" numFmtId="0" xfId="0"/>
    <xf fontId="3" fillId="0" borderId="0" numFmtId="0" xfId="0" applyFont="1" applyAlignment="1">
      <alignment horizontal="right"/>
    </xf>
    <xf fontId="3" fillId="0" borderId="0" numFmtId="0" xfId="0" applyFont="1"/>
    <xf fontId="4" fillId="0" borderId="0" numFmtId="0" xfId="0" applyFont="1"/>
    <xf fontId="0" fillId="0" borderId="0" numFmtId="0" xfId="0"/>
    <xf fontId="3" fillId="0" borderId="0" numFmtId="0" xfId="0" applyFont="1" applyAlignment="1">
      <alignment wrapText="1"/>
    </xf>
    <xf fontId="5" fillId="0" borderId="0" numFmtId="0" xfId="0" applyFont="1" applyAlignment="1">
      <alignment horizontal="center" wrapText="1"/>
    </xf>
    <xf fontId="5" fillId="0" borderId="0" numFmtId="0" xfId="0" applyFont="1" applyAlignment="1">
      <alignment horizontal="center"/>
    </xf>
    <xf fontId="3" fillId="0" borderId="1" numFmtId="0" xfId="0" applyFont="1" applyBorder="1" applyAlignment="1">
      <alignment wrapText="1"/>
    </xf>
    <xf fontId="3" fillId="0" borderId="2" numFmtId="0" xfId="0" applyFont="1" applyBorder="1" applyAlignment="1">
      <alignment horizontal="center" wrapText="1"/>
    </xf>
    <xf fontId="3" fillId="0" borderId="1" numFmtId="0" xfId="0" applyFont="1" applyBorder="1" applyAlignment="1">
      <alignment horizontal="center" wrapText="1"/>
    </xf>
    <xf fontId="3" fillId="0" borderId="3" numFmtId="0" xfId="0" applyFont="1" applyBorder="1" applyAlignment="1">
      <alignment wrapText="1"/>
    </xf>
    <xf fontId="3" fillId="0" borderId="0" numFmtId="0" xfId="0" applyFont="1" applyAlignment="1">
      <alignment horizontal="center" wrapText="1"/>
    </xf>
    <xf fontId="3" fillId="0" borderId="3" numFmtId="0" xfId="0" applyFont="1" applyBorder="1" applyAlignment="1">
      <alignment horizontal="center"/>
    </xf>
    <xf fontId="3" fillId="0" borderId="4" numFmtId="0" xfId="0" applyFont="1" applyBorder="1" applyAlignment="1">
      <alignment wrapText="1"/>
    </xf>
    <xf fontId="3" fillId="0" borderId="5" numFmtId="0" xfId="0" applyFont="1" applyBorder="1" applyAlignment="1">
      <alignment horizontal="center" wrapText="1"/>
    </xf>
    <xf fontId="3" fillId="0" borderId="4" numFmtId="0" xfId="0" applyFont="1" applyBorder="1" applyAlignment="1">
      <alignment horizontal="center"/>
    </xf>
    <xf fontId="6" fillId="0" borderId="6" numFmtId="0" xfId="0" applyFont="1" applyBorder="1" applyAlignment="1">
      <alignment horizontal="left" wrapText="1"/>
    </xf>
    <xf fontId="6" fillId="0" borderId="4" numFmtId="49" xfId="0" applyNumberFormat="1" applyFont="1" applyBorder="1" applyAlignment="1">
      <alignment horizontal="center" shrinkToFit="1"/>
    </xf>
    <xf fontId="6" fillId="0" borderId="4" numFmtId="4" xfId="0" applyNumberFormat="1" applyFont="1" applyBorder="1" applyAlignment="1">
      <alignment horizontal="center"/>
    </xf>
    <xf fontId="6" fillId="0" borderId="7" numFmtId="0" xfId="0" applyFont="1" applyBorder="1" applyAlignment="1">
      <alignment horizontal="left" wrapText="1"/>
    </xf>
    <xf fontId="6" fillId="0" borderId="8" numFmtId="49" xfId="0" applyNumberFormat="1" applyFont="1" applyBorder="1" applyAlignment="1">
      <alignment horizontal="center" shrinkToFit="1"/>
    </xf>
    <xf fontId="3" fillId="0" borderId="7" numFmtId="0" xfId="0" applyFont="1" applyBorder="1" applyAlignment="1">
      <alignment horizontal="left" wrapText="1"/>
    </xf>
    <xf fontId="3" fillId="0" borderId="8" numFmtId="49" xfId="0" applyNumberFormat="1" applyFont="1" applyBorder="1" applyAlignment="1">
      <alignment horizontal="center" shrinkToFit="1"/>
    </xf>
    <xf fontId="3" fillId="0" borderId="4" numFmtId="4" xfId="0" applyNumberFormat="1" applyFont="1" applyBorder="1" applyAlignment="1">
      <alignment horizontal="center"/>
    </xf>
    <xf fontId="3" fillId="0" borderId="9" numFmtId="0" xfId="0" applyFont="1" applyBorder="1" applyAlignment="1">
      <alignment horizontal="left" wrapText="1"/>
    </xf>
    <xf fontId="6" fillId="0" borderId="9" numFmtId="0" xfId="0" applyFont="1" applyBorder="1" applyAlignment="1">
      <alignment horizontal="left" wrapText="1"/>
    </xf>
    <xf fontId="6" fillId="0" borderId="9" numFmtId="49" xfId="0" applyNumberFormat="1" applyFont="1" applyBorder="1" applyAlignment="1">
      <alignment horizontal="center" shrinkToFit="1"/>
    </xf>
    <xf fontId="3" fillId="0" borderId="9" numFmtId="49" xfId="0" applyNumberFormat="1" applyFont="1" applyBorder="1" applyAlignment="1">
      <alignment horizontal="center" shrinkToFit="1"/>
    </xf>
    <xf fontId="3" fillId="0" borderId="9" numFmtId="0" xfId="0" applyFont="1" applyBorder="1"/>
    <xf fontId="3" fillId="0" borderId="0" numFmtId="49" xfId="0" applyNumberFormat="1" applyFont="1" applyAlignment="1">
      <alignment horizontal="center"/>
    </xf>
    <xf fontId="3" fillId="0" borderId="9" numFmtId="49" xfId="0" applyNumberFormat="1" applyFont="1" applyBorder="1" applyAlignment="1">
      <alignment horizontal="center"/>
    </xf>
    <xf fontId="3" fillId="0" borderId="9" numFmtId="0" xfId="0" applyFont="1" applyBorder="1" applyAlignment="1">
      <alignment wrapText="1"/>
    </xf>
    <xf fontId="3" fillId="0" borderId="0" numFmtId="0" xfId="0" applyFont="1" applyAlignment="1">
      <alignment horizontal="center"/>
    </xf>
    <xf fontId="3" fillId="0" borderId="0" numFmtId="49" xfId="0" applyNumberFormat="1" applyFont="1" applyAlignment="1">
      <alignment horizontal="center" shrinkToFit="1"/>
    </xf>
    <xf fontId="3" fillId="0" borderId="0" numFmtId="0" xfId="0" applyFont="1" applyAlignment="1">
      <alignment horizontal="left" vertical="center"/>
    </xf>
    <xf fontId="0" fillId="0" borderId="0" numFmtId="160" xfId="1" applyNumberFormat="1" applyAlignment="1">
      <alignment horizontal="center" vertical="center"/>
    </xf>
    <xf fontId="7" fillId="0" borderId="0" numFmtId="0" xfId="0" applyFont="1"/>
    <xf fontId="0" fillId="0" borderId="0" numFmtId="49" xfId="0" applyNumberFormat="1"/>
    <xf fontId="8" fillId="0" borderId="0" numFmtId="0" xfId="0" applyFont="1" applyAlignment="1">
      <alignment wrapText="1"/>
    </xf>
    <xf fontId="9" fillId="0" borderId="0" numFmtId="0" xfId="0" applyFont="1" applyAlignment="1">
      <alignment horizontal="center" wrapText="1"/>
    </xf>
    <xf fontId="9" fillId="0" borderId="0" numFmtId="0" xfId="0" applyFont="1" applyAlignment="1">
      <alignment horizontal="center"/>
    </xf>
    <xf fontId="3" fillId="0" borderId="9" numFmtId="0" xfId="0" applyFont="1" applyBorder="1" applyAlignment="1">
      <alignment horizontal="center" wrapText="1"/>
    </xf>
    <xf fontId="0" fillId="0" borderId="9" numFmtId="0" xfId="0" applyBorder="1"/>
    <xf fontId="5" fillId="0" borderId="6" numFmtId="0" xfId="0" applyFont="1" applyBorder="1" applyAlignment="1">
      <alignment horizontal="left" wrapText="1"/>
    </xf>
    <xf fontId="5" fillId="0" borderId="4" numFmtId="49" xfId="0" applyNumberFormat="1" applyFont="1" applyBorder="1" applyAlignment="1">
      <alignment horizontal="center" shrinkToFit="1"/>
    </xf>
    <xf fontId="5" fillId="0" borderId="4" numFmtId="3" xfId="0" applyNumberFormat="1" applyFont="1" applyBorder="1" applyAlignment="1">
      <alignment horizontal="center"/>
    </xf>
    <xf fontId="9" fillId="0" borderId="7" numFmtId="0" xfId="0" applyFont="1" applyBorder="1" applyAlignment="1">
      <alignment horizontal="left" wrapText="1"/>
    </xf>
    <xf fontId="9" fillId="0" borderId="9" numFmtId="49" xfId="0" applyNumberFormat="1" applyFont="1" applyBorder="1" applyAlignment="1">
      <alignment horizontal="center" shrinkToFit="1"/>
    </xf>
    <xf fontId="9" fillId="0" borderId="4" numFmtId="3" xfId="0" applyNumberFormat="1" applyFont="1" applyBorder="1" applyAlignment="1">
      <alignment horizontal="center"/>
    </xf>
    <xf fontId="9" fillId="0" borderId="9" numFmtId="0" xfId="0" applyFont="1" applyBorder="1" applyAlignment="1">
      <alignment horizontal="left" wrapText="1"/>
    </xf>
    <xf fontId="5" fillId="0" borderId="7" numFmtId="0" xfId="0" applyFont="1" applyBorder="1" applyAlignment="1">
      <alignment horizontal="left" wrapText="1"/>
    </xf>
    <xf fontId="5" fillId="0" borderId="8" numFmtId="49" xfId="0" applyNumberFormat="1" applyFont="1" applyBorder="1" applyAlignment="1">
      <alignment horizontal="center" shrinkToFit="1"/>
    </xf>
    <xf fontId="9" fillId="0" borderId="8" numFmtId="49" xfId="0" applyNumberFormat="1" applyFont="1" applyBorder="1" applyAlignment="1">
      <alignment horizontal="center" shrinkToFit="1"/>
    </xf>
    <xf fontId="5" fillId="0" borderId="9" numFmtId="0" xfId="0" applyFont="1" applyBorder="1" applyAlignment="1">
      <alignment wrapText="1"/>
    </xf>
    <xf fontId="9" fillId="0" borderId="9" numFmtId="0" xfId="0" applyFont="1" applyBorder="1" applyAlignment="1">
      <alignment wrapText="1"/>
    </xf>
    <xf fontId="5" fillId="0" borderId="9" numFmtId="0" xfId="0" applyFont="1" applyBorder="1" applyAlignment="1">
      <alignment horizontal="left" wrapText="1"/>
    </xf>
    <xf fontId="5" fillId="0" borderId="9" numFmtId="49" xfId="0" applyNumberFormat="1" applyFont="1" applyBorder="1" applyAlignment="1">
      <alignment horizontal="center" shrinkToFit="1"/>
    </xf>
    <xf fontId="9" fillId="0" borderId="9" numFmtId="0" xfId="0" applyFont="1" applyBorder="1"/>
    <xf fontId="3" fillId="0" borderId="0" numFmtId="0" xfId="0" applyFont="1" applyAlignment="1">
      <alignment horizontal="center" vertical="center"/>
    </xf>
    <xf fontId="3" fillId="0" borderId="0" numFmtId="160" xfId="1" applyNumberFormat="1" applyFont="1" applyAlignment="1">
      <alignment horizontal="center" vertical="center"/>
    </xf>
    <xf fontId="9" fillId="0" borderId="0" numFmtId="0" xfId="0" applyFont="1" applyAlignment="1">
      <alignment horizontal="left" vertical="center"/>
    </xf>
    <xf fontId="9" fillId="0" borderId="0" numFmtId="0" xfId="0" applyFont="1" applyAlignment="1">
      <alignment horizontal="center" vertical="center"/>
    </xf>
    <xf fontId="3" fillId="0" borderId="0" numFmtId="0" xfId="0" applyFont="1" applyAlignment="1">
      <alignment vertical="center" wrapText="1"/>
    </xf>
    <xf fontId="9" fillId="0" borderId="0" numFmtId="0" xfId="0" applyFont="1" applyAlignment="1">
      <alignment horizontal="right" vertical="center"/>
    </xf>
    <xf fontId="5" fillId="0" borderId="0" numFmtId="0" xfId="0" applyFont="1" applyAlignment="1">
      <alignment horizontal="center" vertical="center" wrapText="1"/>
    </xf>
    <xf fontId="9" fillId="0" borderId="0" numFmtId="160" xfId="1" applyNumberFormat="1" applyFont="1" applyAlignment="1">
      <alignment horizontal="center" vertical="center"/>
    </xf>
    <xf fontId="9" fillId="0" borderId="9" numFmtId="0" xfId="0" applyFont="1" applyBorder="1" applyAlignment="1">
      <alignment horizontal="left" vertical="center" wrapText="1"/>
    </xf>
    <xf fontId="9" fillId="0" borderId="9" numFmtId="0" xfId="0" applyFont="1" applyBorder="1" applyAlignment="1">
      <alignment horizontal="center" vertical="center" wrapText="1"/>
    </xf>
    <xf fontId="9" fillId="0" borderId="9" numFmtId="0" xfId="0" applyFont="1" applyBorder="1" applyAlignment="1">
      <alignment horizontal="center" vertical="center"/>
    </xf>
    <xf fontId="9" fillId="0" borderId="9" numFmtId="160" xfId="1" applyNumberFormat="1" applyFont="1" applyBorder="1" applyAlignment="1">
      <alignment horizontal="center" vertical="center" wrapText="1"/>
    </xf>
    <xf fontId="10" fillId="0" borderId="9" numFmtId="0" xfId="0" applyFont="1" applyBorder="1" applyAlignment="1">
      <alignment horizontal="left" vertical="center"/>
    </xf>
    <xf fontId="9" fillId="0" borderId="9" numFmtId="49" xfId="0" applyNumberFormat="1" applyFont="1" applyBorder="1" applyAlignment="1">
      <alignment horizontal="center" vertical="center"/>
    </xf>
    <xf fontId="10" fillId="0" borderId="9" numFmtId="160" xfId="1" applyNumberFormat="1" applyFont="1" applyBorder="1" applyAlignment="1">
      <alignment horizontal="center" vertical="center"/>
    </xf>
    <xf fontId="10" fillId="0" borderId="9" numFmtId="0" xfId="0" applyFont="1" applyBorder="1" applyAlignment="1">
      <alignment horizontal="center" vertical="center" wrapText="1"/>
    </xf>
    <xf fontId="10" fillId="0" borderId="9" numFmtId="49" xfId="0" applyNumberFormat="1" applyFont="1" applyBorder="1" applyAlignment="1">
      <alignment horizontal="center" vertical="center"/>
    </xf>
    <xf fontId="5" fillId="0" borderId="9" numFmtId="0" xfId="0" applyFont="1" applyBorder="1" applyAlignment="1">
      <alignment horizontal="left" vertical="center" wrapText="1"/>
    </xf>
    <xf fontId="11" fillId="0" borderId="9" numFmtId="0" xfId="0" applyFont="1" applyBorder="1" applyAlignment="1">
      <alignment horizontal="center" vertical="center" wrapText="1"/>
    </xf>
    <xf fontId="11" fillId="0" borderId="9" numFmtId="49" xfId="0" applyNumberFormat="1" applyFont="1" applyBorder="1" applyAlignment="1">
      <alignment horizontal="center" vertical="center"/>
    </xf>
    <xf fontId="11" fillId="0" borderId="9" numFmtId="160" xfId="1" applyNumberFormat="1" applyFont="1" applyBorder="1" applyAlignment="1">
      <alignment horizontal="center" vertical="center"/>
    </xf>
    <xf fontId="9" fillId="0" borderId="9" numFmtId="49" xfId="0" applyNumberFormat="1" applyFont="1" applyBorder="1" applyAlignment="1">
      <alignment horizontal="left" vertical="center" wrapText="1"/>
    </xf>
    <xf fontId="0" fillId="0" borderId="0" numFmtId="161" xfId="0" applyNumberFormat="1"/>
    <xf fontId="0" fillId="0" borderId="0" numFmtId="160" xfId="0" applyNumberFormat="1"/>
    <xf fontId="10" fillId="2" borderId="9" numFmtId="160" xfId="1" applyNumberFormat="1" applyFont="1" applyFill="1" applyBorder="1" applyAlignment="1">
      <alignment horizontal="center" vertical="center"/>
    </xf>
    <xf fontId="12" fillId="0" borderId="10" numFmtId="0" xfId="0" applyFont="1" applyBorder="1" applyAlignment="1">
      <alignment wrapText="1"/>
    </xf>
    <xf fontId="13" fillId="0" borderId="0" numFmtId="0" xfId="0" applyFont="1"/>
    <xf fontId="0" fillId="0" borderId="0" numFmtId="0" xfId="0" applyAlignment="1">
      <alignment vertical="top"/>
    </xf>
    <xf fontId="5" fillId="0" borderId="9" numFmtId="49" xfId="0" applyNumberFormat="1" applyFont="1" applyBorder="1" applyAlignment="1">
      <alignment horizontal="left" vertical="center" wrapText="1"/>
    </xf>
    <xf fontId="10" fillId="0" borderId="9" numFmtId="1" xfId="0" applyNumberFormat="1" applyFont="1" applyBorder="1" applyAlignment="1">
      <alignment horizontal="center" vertical="center"/>
    </xf>
    <xf fontId="11" fillId="0" borderId="9" numFmtId="1" xfId="0" applyNumberFormat="1" applyFont="1" applyBorder="1" applyAlignment="1">
      <alignment horizontal="center" vertical="center"/>
    </xf>
    <xf fontId="6" fillId="0" borderId="0" numFmtId="0" xfId="0" applyFont="1" applyAlignment="1">
      <alignment horizontal="left" vertical="center" wrapText="1"/>
    </xf>
    <xf fontId="14" fillId="0" borderId="0" numFmtId="0" xfId="0" applyFont="1"/>
    <xf fontId="11" fillId="0" borderId="9" numFmtId="2" xfId="0" applyNumberFormat="1" applyFont="1" applyBorder="1" applyAlignment="1">
      <alignment horizontal="center" vertical="center"/>
    </xf>
    <xf fontId="14" fillId="0" borderId="0" numFmtId="160" xfId="9" applyNumberFormat="1" applyFont="1"/>
    <xf fontId="10" fillId="0" borderId="9" numFmtId="2" xfId="0" applyNumberFormat="1" applyFont="1" applyBorder="1" applyAlignment="1">
      <alignment horizontal="center" vertical="center"/>
    </xf>
    <xf fontId="0" fillId="0" borderId="0" numFmtId="160" xfId="9" applyNumberFormat="1"/>
    <xf fontId="0" fillId="0" borderId="0" numFmtId="2" xfId="0" applyNumberFormat="1"/>
    <xf fontId="0" fillId="0" borderId="0" numFmtId="4" xfId="0" applyNumberFormat="1"/>
    <xf fontId="15" fillId="0" borderId="9" numFmtId="0" xfId="0" applyFont="1" applyBorder="1" applyAlignment="1">
      <alignment horizontal="left" vertical="center" wrapText="1"/>
    </xf>
    <xf fontId="9" fillId="0" borderId="0" numFmtId="0" xfId="0" applyFont="1" applyAlignment="1">
      <alignment horizontal="left" vertical="center" wrapText="1"/>
    </xf>
    <xf fontId="9" fillId="0" borderId="0" numFmtId="0" xfId="0" applyFont="1" applyAlignment="1">
      <alignment horizontal="center" vertical="center" wrapText="1"/>
    </xf>
    <xf fontId="9" fillId="0" borderId="0" numFmtId="49" xfId="0" applyNumberFormat="1" applyFont="1" applyAlignment="1">
      <alignment horizontal="center" vertical="center"/>
    </xf>
    <xf fontId="3" fillId="0" borderId="0" numFmtId="1" xfId="0" applyNumberFormat="1" applyFont="1" applyAlignment="1">
      <alignment horizontal="left" vertical="center"/>
    </xf>
    <xf fontId="9" fillId="0" borderId="0" numFmtId="0" xfId="0" applyFont="1"/>
    <xf fontId="0" fillId="0" borderId="0" numFmtId="0" xfId="0" applyAlignment="1">
      <alignment vertical="center"/>
    </xf>
    <xf fontId="11" fillId="0" borderId="0" numFmtId="0" xfId="0" applyFont="1" applyAlignment="1">
      <alignment horizontal="center" vertical="center" wrapText="1"/>
    </xf>
    <xf fontId="9" fillId="0" borderId="5" numFmtId="0" xfId="0" applyFont="1" applyBorder="1" applyAlignment="1">
      <alignment horizontal="right"/>
    </xf>
    <xf fontId="16" fillId="0" borderId="9" numFmtId="0" xfId="0" applyFont="1" applyBorder="1" applyAlignment="1">
      <alignment horizontal="center" vertical="center" wrapText="1"/>
    </xf>
    <xf fontId="17" fillId="0" borderId="0" numFmtId="0" xfId="0" applyFont="1"/>
    <xf fontId="11" fillId="0" borderId="9" numFmtId="49" xfId="0" applyNumberFormat="1" applyFont="1" applyBorder="1" applyAlignment="1">
      <alignment horizontal="left" vertical="center" wrapText="1"/>
    </xf>
    <xf fontId="11" fillId="0" borderId="9" numFmtId="160" xfId="9" applyNumberFormat="1" applyFont="1" applyBorder="1" applyAlignment="1">
      <alignment horizontal="center" vertical="center"/>
    </xf>
    <xf fontId="10" fillId="0" borderId="9" numFmtId="0" xfId="0" applyFont="1" applyBorder="1" applyAlignment="1">
      <alignment horizontal="center" vertical="center"/>
    </xf>
    <xf fontId="18" fillId="0" borderId="9" numFmtId="0" xfId="0" applyFont="1" applyBorder="1" applyAlignment="1">
      <alignment horizontal="left" vertical="center" wrapText="1"/>
    </xf>
    <xf fontId="10" fillId="0" borderId="9" numFmtId="160" xfId="9" applyNumberFormat="1" applyFont="1" applyBorder="1" applyAlignment="1">
      <alignment horizontal="center" vertical="center"/>
    </xf>
    <xf fontId="18" fillId="0" borderId="9" numFmtId="49" xfId="0" applyNumberFormat="1" applyFont="1" applyBorder="1" applyAlignment="1">
      <alignment horizontal="left" vertical="center" wrapText="1"/>
    </xf>
    <xf fontId="10" fillId="0" borderId="9" numFmtId="0" xfId="0" applyFont="1" applyBorder="1" applyAlignment="1">
      <alignment horizontal="left" vertical="center" wrapText="1"/>
    </xf>
    <xf fontId="19" fillId="0" borderId="9" numFmtId="160" xfId="9" applyNumberFormat="1" applyFont="1" applyBorder="1" applyAlignment="1">
      <alignment horizontal="center" vertical="center"/>
    </xf>
    <xf fontId="11" fillId="0" borderId="9" numFmtId="0" xfId="0" applyFont="1" applyBorder="1" applyAlignment="1">
      <alignment horizontal="left" vertical="center" wrapText="1"/>
    </xf>
    <xf fontId="11" fillId="0" borderId="9" numFmtId="0" xfId="0" applyFont="1" applyBorder="1" applyAlignment="1">
      <alignment horizontal="center" vertical="center"/>
    </xf>
    <xf fontId="15" fillId="0" borderId="9" numFmtId="160" xfId="9" applyNumberFormat="1" applyFont="1" applyBorder="1" applyAlignment="1">
      <alignment horizontal="center" vertical="center"/>
    </xf>
    <xf fontId="10" fillId="0" borderId="9" numFmtId="4" xfId="8" applyNumberFormat="1" applyFont="1" applyBorder="1" applyAlignment="1">
      <alignment horizontal="center" vertical="center"/>
    </xf>
    <xf fontId="15" fillId="0" borderId="9" numFmtId="49" xfId="0" applyNumberFormat="1" applyFont="1" applyBorder="1" applyAlignment="1">
      <alignment horizontal="left" vertical="center" wrapText="1"/>
    </xf>
    <xf fontId="20" fillId="0" borderId="9" numFmtId="160" xfId="9" applyNumberFormat="1" applyFont="1" applyBorder="1" applyAlignment="1">
      <alignment horizontal="center" vertical="center"/>
    </xf>
    <xf fontId="21" fillId="0" borderId="9" numFmtId="0" xfId="0" applyFont="1" applyBorder="1" applyAlignment="1">
      <alignment horizontal="center" vertical="center" wrapText="1"/>
    </xf>
    <xf fontId="22" fillId="0" borderId="9" numFmtId="0" xfId="0" applyFont="1" applyBorder="1" applyAlignment="1">
      <alignment horizontal="center" vertical="center" wrapText="1"/>
    </xf>
    <xf fontId="10" fillId="0" borderId="9" numFmtId="49" xfId="0" applyNumberFormat="1" applyFont="1" applyBorder="1" applyAlignment="1">
      <alignment horizontal="left" vertical="center" wrapText="1"/>
    </xf>
    <xf fontId="6" fillId="0" borderId="9" numFmtId="0" xfId="0" applyFont="1" applyBorder="1" applyAlignment="1">
      <alignment horizontal="center" vertical="center"/>
    </xf>
    <xf fontId="6" fillId="0" borderId="0" numFmtId="0" xfId="0" applyFont="1" applyAlignment="1">
      <alignment horizontal="left" vertical="center"/>
    </xf>
    <xf fontId="3" fillId="0" borderId="0" numFmtId="0" xfId="0" applyFont="1" applyAlignment="1">
      <alignment horizontal="left" vertical="center" wrapText="1"/>
    </xf>
    <xf fontId="0" fillId="0" borderId="0" numFmtId="162" xfId="9" applyNumberFormat="1" applyAlignment="1">
      <alignment horizontal="center" vertical="center"/>
    </xf>
    <xf fontId="0" fillId="0" borderId="0" numFmtId="0" xfId="0" applyAlignment="1">
      <alignment horizontal="left" vertical="center"/>
    </xf>
    <xf fontId="0" fillId="0" borderId="0" numFmtId="0" xfId="0" applyAlignment="1">
      <alignment horizontal="left" vertical="center" wrapText="1"/>
    </xf>
  </cellXfs>
  <cellStyles count="10">
    <cellStyle name="Normal" xfId="0" builtinId="0"/>
    <cellStyle name="Comma" xfId="1" builtinId="3"/>
    <cellStyle name="Comma [0]" xfId="2" builtinId="6"/>
    <cellStyle name="Currency" xfId="3" builtinId="4"/>
    <cellStyle name="Currency [0]" xfId="4" builtinId="7"/>
    <cellStyle name="Percent" xfId="5" builtinId="5"/>
    <cellStyle name="Обычный 2" xfId="6"/>
    <cellStyle name="Обычный 4" xfId="7"/>
    <cellStyle name="Процентный 2" xfId="8"/>
    <cellStyle name="Финансовый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7" Type="http://schemas.openxmlformats.org/officeDocument/2006/relationships/styles" Target="styles.xml"/><Relationship  Id="rId6" Type="http://schemas.openxmlformats.org/officeDocument/2006/relationships/sharedStrings" Target="sharedString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
  <a:themeElements>
    <a:clrScheme na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
      <a:majorFont>
        <a:latin typeface="Calibri"/>
        <a:ea typeface="Arial"/>
        <a:cs typeface="Arial"/>
      </a:majorFont>
      <a:minorFont>
        <a:latin typeface="Calibri"/>
        <a:ea typeface="Arial"/>
        <a:cs typeface="Arial"/>
      </a:minorFont>
    </a:fontScheme>
    <a:fmtScheme name="">
      <a:fillStyleLst>
        <a:solidFill>
          <a:schemeClr val="phClr"/>
        </a:solidFill>
        <a:solidFill/>
        <a:solidFill/>
      </a:fillStyleLst>
      <a:lnStyleLst>
        <a:ln w="9525">
          <a:solidFill>
            <a:schemeClr val="phClr">
              <a:shade val="95000"/>
              <a:satMod val="105000"/>
            </a:schemeClr>
          </a:solidFill>
        </a:ln>
        <a:ln w="25400">
          <a:solidFill>
            <a:schemeClr val="phClr"/>
          </a:solidFill>
        </a:ln>
        <a:ln w="38100">
          <a:solidFill>
            <a:schemeClr val="phClr"/>
          </a:solidFill>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rgbClr val="000000"/>
        </a:solidFill>
        <a:solidFill>
          <a:srgbClr val="000000"/>
        </a:soli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filterMode="0">
    <outlinePr applyStyles="0" showOutlineSymbols="1" summaryBelow="1" summaryRight="1"/>
    <pageSetUpPr autoPageBreaks="1" fitToPage="1"/>
  </sheetPr>
  <sheetViews>
    <sheetView showGridLines="1" showRowColHeaders="1" workbookViewId="0" zoomScale="90">
      <selection activeCell="A6" activeCellId="0" sqref="A6:C6"/>
    </sheetView>
  </sheetViews>
  <sheetFormatPr defaultRowHeight="12.75"/>
  <cols>
    <col bestFit="1" customWidth="1" min="1" max="1" style="0" width="46.939999999999998"/>
    <col bestFit="1" customWidth="1" min="2" max="2" style="0" width="29.379999999999999"/>
    <col bestFit="1" customWidth="1" min="3" max="3" style="0" width="29.25"/>
    <col bestFit="1" customWidth="1" hidden="1" min="4" max="5" style="0" width="9.1300000000000008"/>
    <col bestFit="1" customWidth="1" min="6" max="1025" style="0" width="9.0500000000000007"/>
  </cols>
  <sheetData>
    <row r="1" ht="12.75">
      <c r="B1" s="1"/>
      <c r="C1" s="1" t="s">
        <v>0</v>
      </c>
      <c r="D1" s="2"/>
      <c r="E1" s="3"/>
    </row>
    <row r="2" ht="12.75" customHeight="1">
      <c r="A2" s="4"/>
      <c r="B2" s="4"/>
      <c r="C2" s="5" t="s">
        <v>1</v>
      </c>
      <c r="D2" s="5"/>
      <c r="E2" s="5"/>
    </row>
    <row r="3" ht="12.75" customHeight="1">
      <c r="A3" s="4"/>
      <c r="B3" s="4"/>
      <c r="C3" s="5"/>
      <c r="D3" s="5"/>
      <c r="E3" s="5"/>
    </row>
    <row r="4" ht="19.5" customHeight="1">
      <c r="A4" s="4"/>
      <c r="B4" s="4"/>
      <c r="C4" s="5"/>
      <c r="D4" s="5"/>
      <c r="E4" s="5"/>
    </row>
    <row r="5" ht="54" customHeight="1">
      <c r="A5" s="4"/>
      <c r="B5" s="4"/>
      <c r="C5" s="5"/>
      <c r="D5" s="5"/>
      <c r="E5" s="5"/>
    </row>
    <row r="6" ht="12.75">
      <c r="A6" s="1"/>
      <c r="B6" s="1"/>
      <c r="C6" s="1"/>
      <c r="D6" s="2"/>
      <c r="E6" s="3"/>
    </row>
    <row r="7" ht="12.75">
      <c r="A7" s="3"/>
      <c r="B7" s="2"/>
      <c r="C7" s="2"/>
      <c r="D7" s="3"/>
      <c r="E7" s="3"/>
    </row>
    <row r="8" ht="15.75" customHeight="1">
      <c r="A8" s="6" t="s">
        <v>2</v>
      </c>
      <c r="B8" s="6"/>
      <c r="C8" s="6"/>
    </row>
    <row r="9" ht="15.75">
      <c r="A9" s="7" t="s">
        <v>3</v>
      </c>
      <c r="B9" s="7"/>
      <c r="C9" s="7"/>
    </row>
    <row r="10" ht="12.75">
      <c r="A10" s="2"/>
      <c r="B10" s="2"/>
      <c r="C10" s="2" t="s">
        <v>4</v>
      </c>
    </row>
    <row r="11" ht="12.75">
      <c r="A11" s="8"/>
      <c r="B11" s="9"/>
      <c r="C11" s="10"/>
    </row>
    <row r="12" ht="12.75">
      <c r="A12" s="11" t="s">
        <v>5</v>
      </c>
      <c r="B12" s="12" t="s">
        <v>6</v>
      </c>
      <c r="C12" s="13" t="s">
        <v>7</v>
      </c>
    </row>
    <row r="13" ht="12.75">
      <c r="A13" s="14"/>
      <c r="B13" s="15"/>
      <c r="C13" s="16"/>
    </row>
    <row r="14" ht="12.75">
      <c r="A14" s="17" t="s">
        <v>8</v>
      </c>
      <c r="B14" s="18" t="s">
        <v>9</v>
      </c>
      <c r="C14" s="19">
        <f>C15+C18</f>
        <v>1524440.54</v>
      </c>
    </row>
    <row r="15" ht="25.5">
      <c r="A15" s="20" t="s">
        <v>10</v>
      </c>
      <c r="B15" s="21" t="s">
        <v>11</v>
      </c>
      <c r="C15" s="19">
        <f>C16</f>
        <v>57716</v>
      </c>
    </row>
    <row r="16" ht="25.5">
      <c r="A16" s="22" t="s">
        <v>12</v>
      </c>
      <c r="B16" s="23" t="s">
        <v>13</v>
      </c>
      <c r="C16" s="24">
        <f>SUM(C17)</f>
        <v>57716</v>
      </c>
    </row>
    <row r="17" ht="38.25">
      <c r="A17" s="25" t="s">
        <v>14</v>
      </c>
      <c r="B17" s="23" t="s">
        <v>15</v>
      </c>
      <c r="C17" s="24">
        <v>57716</v>
      </c>
    </row>
    <row r="18" ht="25.5">
      <c r="A18" s="26" t="s">
        <v>16</v>
      </c>
      <c r="B18" s="27" t="s">
        <v>17</v>
      </c>
      <c r="C18" s="19">
        <v>1466724.54</v>
      </c>
    </row>
    <row r="19" ht="12.75">
      <c r="A19" s="25" t="s">
        <v>18</v>
      </c>
      <c r="B19" s="28" t="s">
        <v>17</v>
      </c>
      <c r="C19" s="19">
        <f>C20</f>
        <v>11113500</v>
      </c>
    </row>
    <row r="20" ht="12.75">
      <c r="A20" s="25" t="s">
        <v>19</v>
      </c>
      <c r="B20" s="28" t="s">
        <v>20</v>
      </c>
      <c r="C20" s="24">
        <f>C22</f>
        <v>11113500</v>
      </c>
    </row>
    <row r="21" ht="12.75" hidden="1">
      <c r="A21" s="29" t="s">
        <v>21</v>
      </c>
      <c r="B21" s="30" t="s">
        <v>22</v>
      </c>
      <c r="C21" s="19" t="s">
        <v>23</v>
      </c>
    </row>
    <row r="22" ht="25.5">
      <c r="A22" s="25" t="s">
        <v>24</v>
      </c>
      <c r="B22" s="28" t="s">
        <v>20</v>
      </c>
      <c r="C22" s="19">
        <f t="shared" ref="C22:C23" si="0">C23</f>
        <v>11113500</v>
      </c>
    </row>
    <row r="23" ht="25.5">
      <c r="A23" s="25" t="s">
        <v>24</v>
      </c>
      <c r="B23" s="28" t="s">
        <v>25</v>
      </c>
      <c r="C23" s="24">
        <f t="shared" si="0"/>
        <v>11113500</v>
      </c>
    </row>
    <row r="24" ht="25.5">
      <c r="A24" s="25" t="s">
        <v>26</v>
      </c>
      <c r="B24" s="28" t="s">
        <v>25</v>
      </c>
      <c r="C24" s="24">
        <f>'Доходы  прил 3'!C89</f>
        <v>11113500</v>
      </c>
    </row>
    <row r="25" ht="12.75">
      <c r="A25" s="25" t="s">
        <v>27</v>
      </c>
      <c r="B25" s="31" t="s">
        <v>28</v>
      </c>
      <c r="C25" s="19">
        <f>C27</f>
        <v>12637940.539999999</v>
      </c>
    </row>
    <row r="26" ht="12.75">
      <c r="A26" s="32" t="s">
        <v>29</v>
      </c>
      <c r="B26" s="31" t="s">
        <v>28</v>
      </c>
      <c r="C26" s="19">
        <f t="shared" ref="C26:C27" si="1">C27</f>
        <v>12637940.539999999</v>
      </c>
    </row>
    <row r="27" ht="25.5">
      <c r="A27" s="32" t="s">
        <v>30</v>
      </c>
      <c r="B27" s="31" t="s">
        <v>31</v>
      </c>
      <c r="C27" s="24">
        <f t="shared" si="1"/>
        <v>12637940.539999999</v>
      </c>
    </row>
    <row r="28" ht="25.5">
      <c r="A28" s="32" t="s">
        <v>32</v>
      </c>
      <c r="B28" s="31" t="s">
        <v>31</v>
      </c>
      <c r="C28" s="24">
        <v>12637940.539999999</v>
      </c>
    </row>
    <row r="29" ht="12.75">
      <c r="A29" s="5"/>
      <c r="B29" s="33"/>
      <c r="C29" s="34"/>
    </row>
    <row r="30" ht="12.75">
      <c r="A30" s="5"/>
      <c r="B30" s="33"/>
      <c r="C30" s="34"/>
    </row>
    <row r="31" ht="12.75">
      <c r="A31" s="35"/>
      <c r="B31" s="2"/>
      <c r="C31" s="36"/>
    </row>
    <row r="32" ht="12.75">
      <c r="A32" s="2"/>
      <c r="B32" s="2"/>
      <c r="C32" s="2"/>
    </row>
    <row r="33" ht="12.75">
      <c r="A33" s="5"/>
      <c r="B33" s="2"/>
      <c r="C33" s="2"/>
    </row>
    <row r="34" ht="12.75">
      <c r="A34" s="37"/>
      <c r="B34" s="37"/>
      <c r="C34" s="37"/>
    </row>
    <row r="35" ht="12.75">
      <c r="C35" s="38"/>
    </row>
  </sheetData>
  <mergeCells count="4">
    <mergeCell ref="C2:E5"/>
    <mergeCell ref="A6:C6"/>
    <mergeCell ref="A8:C8"/>
    <mergeCell ref="A9:C9"/>
  </mergeCells>
  <printOptions headings="0" gridLines="1"/>
  <pageMargins left="0.78750000000000009" right="0.39375000000000004" top="0.37986111111111093" bottom="0.98402777777777795" header="0.51180555555555496" footer="0.51180555555555496"/>
  <pageSetup blackAndWhite="0" cellComments="none" copies="1" draft="0" errors="displayed" firstPageNumber="0" fitToHeight="0" fitToWidth="1" horizontalDpi="300" orientation="landscape" pageOrder="downThenOver" paperSize="9" scale="100" useFirstPageNumber="0" usePrinterDefaults="1"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filterMode="0">
    <outlinePr applyStyles="0" showOutlineSymbols="1" summaryBelow="1" summaryRight="1"/>
    <pageSetUpPr autoPageBreaks="1" fitToPage="1"/>
  </sheetPr>
  <sheetViews>
    <sheetView showGridLines="1" showRowColHeaders="1" workbookViewId="0" zoomScale="100">
      <selection activeCell="D26" activeCellId="0" sqref="D26"/>
    </sheetView>
  </sheetViews>
  <sheetFormatPr defaultRowHeight="12.75"/>
  <cols>
    <col bestFit="1" customWidth="1" min="1" max="1" style="0" width="43.090000000000003"/>
    <col bestFit="1" customWidth="1" min="2" max="2" style="0" width="26.109999999999999"/>
    <col bestFit="1" customWidth="1" min="3" max="3" style="0" width="23.960000000000001"/>
    <col bestFit="1" customWidth="1" min="4" max="4" style="0" width="26.25"/>
    <col bestFit="1" customWidth="1" min="5" max="1025" style="0" width="9.0500000000000007"/>
  </cols>
  <sheetData>
    <row r="1" ht="12.75" customHeight="1">
      <c r="A1" s="2"/>
      <c r="B1" s="2"/>
      <c r="C1" s="3"/>
      <c r="D1" s="39" t="s">
        <v>33</v>
      </c>
    </row>
    <row r="2" ht="12.75">
      <c r="A2" s="2"/>
      <c r="B2" s="2"/>
      <c r="C2" s="3"/>
      <c r="D2" s="39"/>
    </row>
    <row r="3" ht="12.75">
      <c r="A3" s="2"/>
      <c r="B3" s="2"/>
      <c r="C3" s="3"/>
      <c r="D3" s="39"/>
    </row>
    <row r="4" ht="12.75">
      <c r="A4" s="2"/>
      <c r="B4" s="2"/>
      <c r="C4" s="3"/>
      <c r="D4" s="39"/>
    </row>
    <row r="5" ht="12.75">
      <c r="A5" s="2"/>
      <c r="B5" s="2"/>
      <c r="C5" s="3"/>
      <c r="D5" s="39"/>
    </row>
    <row r="6" ht="12.75">
      <c r="A6" s="2"/>
      <c r="B6" s="2"/>
      <c r="C6" s="3"/>
      <c r="D6" s="39"/>
    </row>
    <row r="7" ht="24" customHeight="1">
      <c r="A7" s="3"/>
      <c r="B7" s="2"/>
      <c r="C7" s="2"/>
      <c r="D7" s="39"/>
    </row>
    <row r="8" ht="15.75" customHeight="1">
      <c r="A8" s="40" t="s">
        <v>2</v>
      </c>
      <c r="B8" s="40"/>
      <c r="C8" s="40"/>
    </row>
    <row r="9" ht="15.75">
      <c r="A9" s="41" t="s">
        <v>34</v>
      </c>
      <c r="B9" s="40"/>
      <c r="C9" s="40"/>
    </row>
    <row r="10" ht="12.75">
      <c r="A10" s="2"/>
      <c r="B10" s="2"/>
      <c r="C10" s="2"/>
    </row>
    <row r="11" ht="12.75">
      <c r="A11" s="8"/>
      <c r="B11" s="9"/>
      <c r="C11" s="42" t="s">
        <v>35</v>
      </c>
      <c r="D11" s="43" t="s">
        <v>36</v>
      </c>
    </row>
    <row r="12" ht="12.75">
      <c r="A12" s="11" t="s">
        <v>5</v>
      </c>
      <c r="B12" s="12" t="s">
        <v>6</v>
      </c>
      <c r="C12" s="13" t="s">
        <v>37</v>
      </c>
      <c r="D12" s="13" t="s">
        <v>38</v>
      </c>
    </row>
    <row r="13" ht="12.75">
      <c r="A13" s="14"/>
      <c r="B13" s="15"/>
      <c r="C13" s="16"/>
      <c r="D13" s="16"/>
    </row>
    <row r="14" ht="31.5">
      <c r="A14" s="44" t="s">
        <v>8</v>
      </c>
      <c r="B14" s="45" t="s">
        <v>9</v>
      </c>
      <c r="C14" s="46">
        <f>C18+C24+C21</f>
        <v>-58636</v>
      </c>
      <c r="D14" s="46">
        <f>D18+D24+D21</f>
        <v>-55140</v>
      </c>
    </row>
    <row r="15" ht="47.25">
      <c r="A15" s="47" t="s">
        <v>39</v>
      </c>
      <c r="B15" s="48" t="s">
        <v>40</v>
      </c>
      <c r="C15" s="48"/>
      <c r="D15" s="48"/>
    </row>
    <row r="16" ht="47.25">
      <c r="A16" s="47" t="s">
        <v>12</v>
      </c>
      <c r="B16" s="48" t="s">
        <v>41</v>
      </c>
      <c r="C16" s="49">
        <v>-58636</v>
      </c>
      <c r="D16" s="49">
        <v>-55140</v>
      </c>
    </row>
    <row r="17" ht="47.25">
      <c r="A17" s="50" t="s">
        <v>42</v>
      </c>
      <c r="B17" s="48" t="s">
        <v>43</v>
      </c>
      <c r="C17" s="46"/>
      <c r="D17" s="46"/>
    </row>
    <row r="18" ht="31.5">
      <c r="A18" s="51" t="s">
        <v>10</v>
      </c>
      <c r="B18" s="52" t="s">
        <v>11</v>
      </c>
      <c r="C18" s="46">
        <f>C19</f>
        <v>0</v>
      </c>
      <c r="D18" s="46">
        <f>D19</f>
        <v>0</v>
      </c>
    </row>
    <row r="19" ht="47.25">
      <c r="A19" s="47" t="s">
        <v>12</v>
      </c>
      <c r="B19" s="53" t="s">
        <v>41</v>
      </c>
      <c r="C19" s="46"/>
      <c r="D19" s="46"/>
    </row>
    <row r="20" ht="47.25">
      <c r="A20" s="50" t="s">
        <v>44</v>
      </c>
      <c r="B20" s="53" t="s">
        <v>45</v>
      </c>
      <c r="C20" s="46" t="s">
        <v>46</v>
      </c>
      <c r="D20" s="46" t="s">
        <v>47</v>
      </c>
    </row>
    <row r="21" ht="47.25">
      <c r="A21" s="54" t="s">
        <v>48</v>
      </c>
      <c r="B21" s="53" t="s">
        <v>49</v>
      </c>
      <c r="C21" s="46"/>
      <c r="D21" s="46"/>
    </row>
    <row r="22" ht="63">
      <c r="A22" s="55" t="s">
        <v>50</v>
      </c>
      <c r="B22" s="53" t="s">
        <v>51</v>
      </c>
      <c r="C22" s="46">
        <f>C23</f>
        <v>0</v>
      </c>
      <c r="D22" s="46">
        <f>D23</f>
        <v>0</v>
      </c>
    </row>
    <row r="23" ht="63">
      <c r="A23" s="55" t="s">
        <v>52</v>
      </c>
      <c r="B23" s="53" t="s">
        <v>53</v>
      </c>
      <c r="C23" s="46"/>
      <c r="D23" s="46"/>
    </row>
    <row r="24" ht="31.5">
      <c r="A24" s="56" t="s">
        <v>16</v>
      </c>
      <c r="B24" s="57" t="s">
        <v>17</v>
      </c>
      <c r="C24" s="46">
        <f>C25+C28</f>
        <v>-58636</v>
      </c>
      <c r="D24" s="46">
        <f>D25+D28</f>
        <v>-55140</v>
      </c>
    </row>
    <row r="25" ht="15.75">
      <c r="A25" s="50" t="s">
        <v>18</v>
      </c>
      <c r="B25" s="48" t="s">
        <v>54</v>
      </c>
      <c r="C25" s="46">
        <f>C26</f>
        <v>-6185186</v>
      </c>
      <c r="D25" s="46">
        <f>D26</f>
        <v>-6140440</v>
      </c>
    </row>
    <row r="26" ht="31.5">
      <c r="A26" s="50" t="s">
        <v>55</v>
      </c>
      <c r="B26" s="48" t="s">
        <v>56</v>
      </c>
      <c r="C26" s="49">
        <v>-6185186</v>
      </c>
      <c r="D26" s="49">
        <v>-6140440</v>
      </c>
    </row>
    <row r="27" ht="15.75" hidden="1">
      <c r="A27" s="58" t="s">
        <v>21</v>
      </c>
      <c r="B27" s="41" t="s">
        <v>22</v>
      </c>
      <c r="C27" s="46" t="s">
        <v>23</v>
      </c>
      <c r="D27" s="46" t="s">
        <v>23</v>
      </c>
    </row>
    <row r="28" ht="15.75">
      <c r="A28" s="50" t="s">
        <v>27</v>
      </c>
      <c r="B28" s="48" t="s">
        <v>57</v>
      </c>
      <c r="C28" s="46">
        <f>C29</f>
        <v>6126550</v>
      </c>
      <c r="D28" s="46">
        <f>D29</f>
        <v>6085300</v>
      </c>
    </row>
    <row r="29" ht="31.5">
      <c r="A29" s="55" t="s">
        <v>58</v>
      </c>
      <c r="B29" s="48" t="s">
        <v>59</v>
      </c>
      <c r="C29" s="49">
        <v>6126550</v>
      </c>
      <c r="D29" s="49">
        <v>6085300</v>
      </c>
    </row>
    <row r="30" ht="12.75">
      <c r="A30" s="5"/>
      <c r="B30" s="33"/>
      <c r="C30" s="34"/>
    </row>
    <row r="31" ht="12.75">
      <c r="A31" s="5"/>
      <c r="B31" s="33"/>
      <c r="C31" s="34"/>
    </row>
    <row r="32" ht="12.75">
      <c r="A32" s="5"/>
      <c r="B32" s="33"/>
      <c r="C32" s="34"/>
    </row>
    <row r="33" ht="12.75">
      <c r="A33" s="35"/>
      <c r="B33" s="2"/>
      <c r="C33" s="36"/>
    </row>
    <row r="34" ht="12.75">
      <c r="A34" s="2"/>
      <c r="B34" s="2"/>
      <c r="C34" s="2"/>
    </row>
    <row r="35" ht="12.75">
      <c r="A35" s="5"/>
      <c r="B35" s="2"/>
      <c r="C35" s="2"/>
    </row>
    <row r="36" ht="12.75">
      <c r="A36" s="37"/>
      <c r="B36" s="37"/>
      <c r="C36" s="37"/>
    </row>
    <row r="37" ht="12.75">
      <c r="C37" s="38"/>
    </row>
  </sheetData>
  <mergeCells count="2">
    <mergeCell ref="D1:D7"/>
    <mergeCell ref="A8:C8"/>
  </mergeCells>
  <printOptions headings="0" gridLines="1"/>
  <pageMargins left="0.78750000000000009" right="0.39375000000000004" top="0.47222222222222204" bottom="0.98402777777777795" header="0.51180555555555496" footer="0.51180555555555496"/>
  <pageSetup blackAndWhite="0" cellComments="none" copies="1" draft="0" errors="displayed" firstPageNumber="0" fitToHeight="0" fitToWidth="1" horizontalDpi="300" orientation="landscape" pageOrder="downThenOver" paperSize="9" scale="100" useFirstPageNumber="0" usePrinterDefaults="1"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filterMode="0">
    <outlinePr applyStyles="0" showOutlineSymbols="1" summaryBelow="1" summaryRight="1"/>
    <pageSetUpPr autoPageBreaks="1" fitToPage="1"/>
  </sheetPr>
  <sheetViews>
    <sheetView showGridLines="1" showRowColHeaders="1" workbookViewId="0" zoomScale="90">
      <selection activeCell="G62" activeCellId="0" sqref="G62"/>
    </sheetView>
  </sheetViews>
  <sheetFormatPr defaultRowHeight="12.75"/>
  <cols>
    <col bestFit="1" customWidth="1" min="1" max="1" style="35" width="51.649999999999999"/>
    <col bestFit="1" customWidth="1" min="2" max="2" style="59" width="6.5499999999999998"/>
    <col bestFit="1" customWidth="1" min="3" max="3" style="59" width="7.5499999999999998"/>
    <col bestFit="1" customWidth="1" min="4" max="4" style="59" width="6.5499999999999998"/>
    <col bestFit="1" customWidth="1" min="5" max="5" style="59" width="19.390000000000001"/>
    <col bestFit="1" customWidth="1" min="6" max="6" style="59" width="5.9800000000000004"/>
    <col bestFit="1" customWidth="1" min="7" max="7" style="60" width="23.260000000000002"/>
    <col bestFit="1" customWidth="1" hidden="1" min="8" max="8" style="0" width="16.399999999999999"/>
    <col bestFit="1" customWidth="1" hidden="1" min="9" max="10" style="0" width="15.539999999999999"/>
    <col bestFit="1" customWidth="1" min="11" max="11" style="0" width="17.260000000000002"/>
    <col bestFit="1" customWidth="1" min="12" max="12" style="0" width="9.0500000000000007"/>
    <col bestFit="1" customWidth="1" min="13" max="13" style="0" width="15.539999999999999"/>
    <col bestFit="1" customWidth="1" min="14" max="14" style="0" width="10.119999999999999"/>
    <col bestFit="1" customWidth="1" min="15" max="1025" style="0" width="9.0500000000000007"/>
  </cols>
  <sheetData>
    <row r="1" ht="78" customHeight="1">
      <c r="A1" s="61"/>
      <c r="B1" s="62"/>
      <c r="C1" s="62"/>
      <c r="D1" s="63"/>
      <c r="E1" s="63" t="s">
        <v>60</v>
      </c>
      <c r="F1" s="63"/>
      <c r="G1" s="63"/>
    </row>
    <row r="2" ht="15">
      <c r="A2" s="61"/>
      <c r="B2" s="62"/>
      <c r="C2" s="62"/>
      <c r="D2" s="62"/>
      <c r="E2" s="64"/>
      <c r="F2" s="64"/>
      <c r="G2" s="64"/>
    </row>
    <row r="3" ht="55.5" customHeight="1">
      <c r="A3" s="65" t="s">
        <v>61</v>
      </c>
      <c r="B3" s="65"/>
      <c r="C3" s="65"/>
      <c r="D3" s="65"/>
      <c r="E3" s="65"/>
      <c r="F3" s="65"/>
      <c r="G3" s="65"/>
    </row>
    <row r="4" ht="15">
      <c r="A4" s="61"/>
      <c r="B4" s="62"/>
      <c r="C4" s="62"/>
      <c r="D4" s="62"/>
      <c r="E4" s="62"/>
      <c r="F4" s="62"/>
      <c r="G4" s="66" t="s">
        <v>62</v>
      </c>
    </row>
    <row r="5" ht="12.75" customHeight="1">
      <c r="A5" s="67" t="s">
        <v>63</v>
      </c>
      <c r="B5" s="68" t="s">
        <v>64</v>
      </c>
      <c r="C5" s="69" t="s">
        <v>65</v>
      </c>
      <c r="D5" s="69"/>
      <c r="E5" s="68" t="s">
        <v>66</v>
      </c>
      <c r="F5" s="69" t="s">
        <v>67</v>
      </c>
      <c r="G5" s="70" t="s">
        <v>68</v>
      </c>
    </row>
    <row r="6" ht="12.75">
      <c r="A6" s="67"/>
      <c r="B6" s="68"/>
      <c r="C6" s="69"/>
      <c r="D6" s="69"/>
      <c r="E6" s="68"/>
      <c r="F6" s="69"/>
      <c r="G6" s="70"/>
    </row>
    <row r="7" ht="17.25">
      <c r="A7" s="71" t="s">
        <v>69</v>
      </c>
      <c r="B7" s="69"/>
      <c r="C7" s="72"/>
      <c r="D7" s="72"/>
      <c r="E7" s="72"/>
      <c r="F7" s="72"/>
      <c r="G7" s="73">
        <f>G53+G65+G80+G90+G120+G131+G8+G96+G100+G126</f>
        <v>8987103.2080000006</v>
      </c>
    </row>
    <row r="8" ht="18.75" customHeight="1">
      <c r="A8" s="67" t="s">
        <v>70</v>
      </c>
      <c r="B8" s="74" t="s">
        <v>71</v>
      </c>
      <c r="C8" s="75" t="s">
        <v>72</v>
      </c>
      <c r="D8" s="75"/>
      <c r="E8" s="75"/>
      <c r="F8" s="75"/>
      <c r="G8" s="73">
        <f>G10+G18+G36+G39+G44+G49</f>
        <v>5816725.3279999997</v>
      </c>
    </row>
    <row r="9" ht="17.25">
      <c r="A9" s="67"/>
      <c r="B9" s="74" t="s">
        <v>71</v>
      </c>
      <c r="C9" s="75"/>
      <c r="D9" s="75"/>
      <c r="E9" s="75"/>
      <c r="F9" s="75"/>
      <c r="G9" s="73"/>
    </row>
    <row r="10" ht="30">
      <c r="A10" s="76" t="s">
        <v>73</v>
      </c>
      <c r="B10" s="77" t="s">
        <v>71</v>
      </c>
      <c r="C10" s="78" t="s">
        <v>74</v>
      </c>
      <c r="D10" s="78"/>
      <c r="E10" s="78"/>
      <c r="F10" s="78"/>
      <c r="G10" s="79">
        <f t="shared" ref="G10:G11" si="2">G12</f>
        <v>1223184</v>
      </c>
    </row>
    <row r="11" ht="63" customHeight="1">
      <c r="A11" s="80" t="s">
        <v>75</v>
      </c>
      <c r="B11" s="74" t="s">
        <v>71</v>
      </c>
      <c r="C11" s="75" t="s">
        <v>74</v>
      </c>
      <c r="D11" s="75"/>
      <c r="E11" s="75" t="s">
        <v>76</v>
      </c>
      <c r="F11" s="75"/>
      <c r="G11" s="73">
        <f t="shared" si="2"/>
        <v>1223184</v>
      </c>
    </row>
    <row r="12" ht="17.25">
      <c r="A12" s="67" t="s">
        <v>77</v>
      </c>
      <c r="B12" s="74" t="s">
        <v>71</v>
      </c>
      <c r="C12" s="75" t="s">
        <v>74</v>
      </c>
      <c r="D12" s="75"/>
      <c r="E12" s="75" t="s">
        <v>78</v>
      </c>
      <c r="F12" s="75"/>
      <c r="G12" s="73">
        <f t="shared" ref="G12:G14" si="3">G13</f>
        <v>1223184</v>
      </c>
    </row>
    <row r="13" ht="30">
      <c r="A13" s="67" t="s">
        <v>79</v>
      </c>
      <c r="B13" s="74" t="s">
        <v>71</v>
      </c>
      <c r="C13" s="75" t="s">
        <v>74</v>
      </c>
      <c r="D13" s="75"/>
      <c r="E13" s="75" t="s">
        <v>80</v>
      </c>
      <c r="F13" s="75"/>
      <c r="G13" s="73">
        <f t="shared" si="3"/>
        <v>1223184</v>
      </c>
    </row>
    <row r="14" ht="75">
      <c r="A14" s="67" t="s">
        <v>81</v>
      </c>
      <c r="B14" s="74" t="s">
        <v>71</v>
      </c>
      <c r="C14" s="75" t="s">
        <v>74</v>
      </c>
      <c r="D14" s="75"/>
      <c r="E14" s="75" t="s">
        <v>80</v>
      </c>
      <c r="F14" s="75" t="s">
        <v>82</v>
      </c>
      <c r="G14" s="73">
        <f t="shared" si="3"/>
        <v>1223184</v>
      </c>
    </row>
    <row r="15" ht="30">
      <c r="A15" s="67" t="s">
        <v>83</v>
      </c>
      <c r="B15" s="74" t="s">
        <v>71</v>
      </c>
      <c r="C15" s="75" t="s">
        <v>74</v>
      </c>
      <c r="D15" s="75"/>
      <c r="E15" s="75" t="s">
        <v>80</v>
      </c>
      <c r="F15" s="75" t="s">
        <v>84</v>
      </c>
      <c r="G15" s="73">
        <f>G16+G17</f>
        <v>1223184</v>
      </c>
    </row>
    <row r="16" ht="30">
      <c r="A16" s="67" t="s">
        <v>85</v>
      </c>
      <c r="B16" s="74" t="s">
        <v>71</v>
      </c>
      <c r="C16" s="75" t="s">
        <v>74</v>
      </c>
      <c r="D16" s="75"/>
      <c r="E16" s="75" t="s">
        <v>80</v>
      </c>
      <c r="F16" s="75" t="s">
        <v>86</v>
      </c>
      <c r="G16" s="73">
        <f>795868+132000</f>
        <v>927868</v>
      </c>
    </row>
    <row r="17" ht="60">
      <c r="A17" s="67" t="s">
        <v>87</v>
      </c>
      <c r="B17" s="74" t="s">
        <v>71</v>
      </c>
      <c r="C17" s="75" t="s">
        <v>74</v>
      </c>
      <c r="D17" s="75"/>
      <c r="E17" s="75" t="s">
        <v>80</v>
      </c>
      <c r="F17" s="75" t="s">
        <v>88</v>
      </c>
      <c r="G17" s="73">
        <f>255446+39870</f>
        <v>295316</v>
      </c>
      <c r="K17" s="81"/>
    </row>
    <row r="18" ht="60">
      <c r="A18" s="76" t="s">
        <v>89</v>
      </c>
      <c r="B18" s="77" t="s">
        <v>71</v>
      </c>
      <c r="C18" s="78" t="s">
        <v>90</v>
      </c>
      <c r="D18" s="78"/>
      <c r="E18" s="78" t="s">
        <v>91</v>
      </c>
      <c r="F18" s="78"/>
      <c r="G18" s="79">
        <f>G19+G24</f>
        <v>4577964.3279999997</v>
      </c>
    </row>
    <row r="19" ht="30">
      <c r="A19" s="67" t="s">
        <v>79</v>
      </c>
      <c r="B19" s="74" t="s">
        <v>71</v>
      </c>
      <c r="C19" s="75" t="s">
        <v>90</v>
      </c>
      <c r="D19" s="75"/>
      <c r="E19" s="75" t="s">
        <v>92</v>
      </c>
      <c r="F19" s="75"/>
      <c r="G19" s="73">
        <f t="shared" ref="G19:G20" si="4">G20</f>
        <v>3834538.5180000002</v>
      </c>
    </row>
    <row r="20" ht="75">
      <c r="A20" s="67" t="s">
        <v>81</v>
      </c>
      <c r="B20" s="74" t="s">
        <v>71</v>
      </c>
      <c r="C20" s="75" t="s">
        <v>90</v>
      </c>
      <c r="D20" s="75"/>
      <c r="E20" s="75" t="s">
        <v>92</v>
      </c>
      <c r="F20" s="75" t="s">
        <v>82</v>
      </c>
      <c r="G20" s="73">
        <f t="shared" si="4"/>
        <v>3834538.5180000002</v>
      </c>
      <c r="K20" s="81"/>
    </row>
    <row r="21" ht="30">
      <c r="A21" s="67" t="s">
        <v>83</v>
      </c>
      <c r="B21" s="74" t="s">
        <v>71</v>
      </c>
      <c r="C21" s="75" t="s">
        <v>90</v>
      </c>
      <c r="D21" s="75"/>
      <c r="E21" s="75" t="s">
        <v>92</v>
      </c>
      <c r="F21" s="75" t="s">
        <v>84</v>
      </c>
      <c r="G21" s="73">
        <f>G22+G23</f>
        <v>3834538.5180000002</v>
      </c>
      <c r="I21" s="81">
        <f>I22+I23+G15</f>
        <v>5621463</v>
      </c>
      <c r="K21" s="81"/>
    </row>
    <row r="22" ht="30">
      <c r="A22" s="67" t="s">
        <v>93</v>
      </c>
      <c r="B22" s="74" t="s">
        <v>71</v>
      </c>
      <c r="C22" s="75" t="s">
        <v>90</v>
      </c>
      <c r="D22" s="75"/>
      <c r="E22" s="75" t="s">
        <v>92</v>
      </c>
      <c r="F22" s="75" t="s">
        <v>86</v>
      </c>
      <c r="G22" s="73">
        <f>3470522.08/12*9-0.56+342223</f>
        <v>2945114</v>
      </c>
      <c r="I22">
        <v>3254024</v>
      </c>
    </row>
    <row r="23" ht="60">
      <c r="A23" s="67" t="s">
        <v>87</v>
      </c>
      <c r="B23" s="74" t="s">
        <v>71</v>
      </c>
      <c r="C23" s="75" t="s">
        <v>90</v>
      </c>
      <c r="D23" s="75"/>
      <c r="E23" s="75" t="s">
        <v>92</v>
      </c>
      <c r="F23" s="75" t="s">
        <v>88</v>
      </c>
      <c r="G23" s="73">
        <f>G22*30.2/100+0.09</f>
        <v>889424.51800000004</v>
      </c>
      <c r="I23">
        <v>1144255</v>
      </c>
    </row>
    <row r="24" ht="17.25">
      <c r="A24" s="80" t="s">
        <v>94</v>
      </c>
      <c r="B24" s="74" t="s">
        <v>71</v>
      </c>
      <c r="C24" s="75" t="s">
        <v>90</v>
      </c>
      <c r="D24" s="75"/>
      <c r="E24" s="75" t="s">
        <v>95</v>
      </c>
      <c r="F24" s="75"/>
      <c r="G24" s="73">
        <f>G26+G30</f>
        <v>743425.81000000006</v>
      </c>
    </row>
    <row r="25" ht="30">
      <c r="A25" s="80" t="s">
        <v>96</v>
      </c>
      <c r="B25" s="74" t="s">
        <v>71</v>
      </c>
      <c r="C25" s="75" t="s">
        <v>90</v>
      </c>
      <c r="D25" s="75"/>
      <c r="E25" s="75" t="s">
        <v>95</v>
      </c>
      <c r="F25" s="75" t="s">
        <v>97</v>
      </c>
      <c r="G25" s="73">
        <f>G26</f>
        <v>725330</v>
      </c>
    </row>
    <row r="26" ht="30">
      <c r="A26" s="80" t="s">
        <v>98</v>
      </c>
      <c r="B26" s="74" t="s">
        <v>71</v>
      </c>
      <c r="C26" s="75" t="s">
        <v>90</v>
      </c>
      <c r="D26" s="75"/>
      <c r="E26" s="75" t="s">
        <v>95</v>
      </c>
      <c r="F26" s="75" t="s">
        <v>99</v>
      </c>
      <c r="G26" s="73">
        <f>G27+G28+G29</f>
        <v>725330</v>
      </c>
    </row>
    <row r="27" ht="30">
      <c r="A27" s="80" t="s">
        <v>100</v>
      </c>
      <c r="B27" s="74" t="s">
        <v>71</v>
      </c>
      <c r="C27" s="75" t="s">
        <v>90</v>
      </c>
      <c r="D27" s="75"/>
      <c r="E27" s="75" t="s">
        <v>95</v>
      </c>
      <c r="F27" s="75" t="s">
        <v>101</v>
      </c>
      <c r="G27" s="73">
        <f>105000-15650</f>
        <v>89350</v>
      </c>
    </row>
    <row r="28" ht="30">
      <c r="A28" s="80" t="s">
        <v>102</v>
      </c>
      <c r="B28" s="74" t="s">
        <v>71</v>
      </c>
      <c r="C28" s="75" t="s">
        <v>90</v>
      </c>
      <c r="D28" s="75"/>
      <c r="E28" s="75" t="s">
        <v>95</v>
      </c>
      <c r="F28" s="75" t="s">
        <v>103</v>
      </c>
      <c r="G28" s="73">
        <f>270677.33-84697.33</f>
        <v>185980</v>
      </c>
      <c r="I28" s="81"/>
      <c r="K28" s="81"/>
    </row>
    <row r="29" ht="17.25">
      <c r="A29" s="80" t="s">
        <v>104</v>
      </c>
      <c r="B29" s="74" t="s">
        <v>71</v>
      </c>
      <c r="C29" s="75" t="s">
        <v>90</v>
      </c>
      <c r="D29" s="75"/>
      <c r="E29" s="75" t="s">
        <v>95</v>
      </c>
      <c r="F29" s="75" t="s">
        <v>105</v>
      </c>
      <c r="G29" s="73">
        <v>450000</v>
      </c>
      <c r="I29" s="81"/>
      <c r="K29" s="81"/>
    </row>
    <row r="30" ht="17.25">
      <c r="A30" s="80" t="s">
        <v>106</v>
      </c>
      <c r="B30" s="74" t="s">
        <v>71</v>
      </c>
      <c r="C30" s="75" t="s">
        <v>90</v>
      </c>
      <c r="D30" s="75"/>
      <c r="E30" s="75" t="s">
        <v>95</v>
      </c>
      <c r="F30" s="75" t="s">
        <v>107</v>
      </c>
      <c r="G30" s="73">
        <f>G33+G31</f>
        <v>18095.810000000001</v>
      </c>
      <c r="K30" s="81"/>
    </row>
    <row r="31" ht="17.25">
      <c r="A31" s="80" t="s">
        <v>108</v>
      </c>
      <c r="B31" s="74" t="s">
        <v>71</v>
      </c>
      <c r="C31" s="75" t="s">
        <v>90</v>
      </c>
      <c r="D31" s="75"/>
      <c r="E31" s="75" t="s">
        <v>95</v>
      </c>
      <c r="F31" s="75" t="s">
        <v>109</v>
      </c>
      <c r="G31" s="73">
        <f>G32</f>
        <v>10000</v>
      </c>
      <c r="K31" s="82">
        <f>G310</f>
        <v>0</v>
      </c>
    </row>
    <row r="32" ht="105">
      <c r="A32" s="80" t="s">
        <v>110</v>
      </c>
      <c r="B32" s="74" t="s">
        <v>71</v>
      </c>
      <c r="C32" s="75" t="s">
        <v>90</v>
      </c>
      <c r="D32" s="75"/>
      <c r="E32" s="75" t="s">
        <v>95</v>
      </c>
      <c r="F32" s="75" t="s">
        <v>111</v>
      </c>
      <c r="G32" s="73">
        <v>10000</v>
      </c>
      <c r="K32" s="81"/>
    </row>
    <row r="33" ht="17.25">
      <c r="A33" s="80" t="s">
        <v>112</v>
      </c>
      <c r="B33" s="74" t="s">
        <v>71</v>
      </c>
      <c r="C33" s="75" t="s">
        <v>90</v>
      </c>
      <c r="D33" s="75"/>
      <c r="E33" s="75" t="s">
        <v>95</v>
      </c>
      <c r="F33" s="75" t="s">
        <v>113</v>
      </c>
      <c r="G33" s="73">
        <f>G34+G35</f>
        <v>8095.8100000000004</v>
      </c>
      <c r="K33" s="81"/>
    </row>
    <row r="34" ht="17.25">
      <c r="A34" s="80" t="s">
        <v>114</v>
      </c>
      <c r="B34" s="74" t="s">
        <v>71</v>
      </c>
      <c r="C34" s="75" t="s">
        <v>90</v>
      </c>
      <c r="D34" s="75"/>
      <c r="E34" s="75" t="s">
        <v>95</v>
      </c>
      <c r="F34" s="75" t="s">
        <v>115</v>
      </c>
      <c r="G34" s="73">
        <f>5000-500-4000</f>
        <v>500</v>
      </c>
    </row>
    <row r="35" ht="17.25">
      <c r="A35" s="80" t="s">
        <v>116</v>
      </c>
      <c r="B35" s="74" t="s">
        <v>71</v>
      </c>
      <c r="C35" s="75" t="s">
        <v>90</v>
      </c>
      <c r="D35" s="75"/>
      <c r="E35" s="75" t="s">
        <v>95</v>
      </c>
      <c r="F35" s="75" t="s">
        <v>117</v>
      </c>
      <c r="G35" s="83">
        <f>500+6050+7500-6454.19</f>
        <v>7595.8100000000004</v>
      </c>
    </row>
    <row r="36" ht="19.5" hidden="1">
      <c r="A36" s="84" t="s">
        <v>118</v>
      </c>
      <c r="B36" s="74" t="s">
        <v>71</v>
      </c>
      <c r="C36" s="75" t="s">
        <v>119</v>
      </c>
      <c r="D36" s="75"/>
      <c r="E36" s="75" t="s">
        <v>120</v>
      </c>
      <c r="F36" s="75" t="s">
        <v>97</v>
      </c>
      <c r="G36" s="83">
        <f t="shared" ref="G36:G47" si="5">G37</f>
        <v>0</v>
      </c>
    </row>
    <row r="37" ht="31.5" hidden="1">
      <c r="A37" s="80" t="s">
        <v>121</v>
      </c>
      <c r="B37" s="74" t="s">
        <v>71</v>
      </c>
      <c r="C37" s="75" t="s">
        <v>119</v>
      </c>
      <c r="D37" s="75"/>
      <c r="E37" s="75" t="s">
        <v>120</v>
      </c>
      <c r="F37" s="75" t="s">
        <v>99</v>
      </c>
      <c r="G37" s="83">
        <f t="shared" si="5"/>
        <v>0</v>
      </c>
    </row>
    <row r="38" ht="31.5" hidden="1">
      <c r="A38" s="80" t="s">
        <v>122</v>
      </c>
      <c r="B38" s="74" t="s">
        <v>71</v>
      </c>
      <c r="C38" s="75" t="s">
        <v>119</v>
      </c>
      <c r="D38" s="75"/>
      <c r="E38" s="75" t="s">
        <v>120</v>
      </c>
      <c r="F38" s="75" t="s">
        <v>103</v>
      </c>
      <c r="G38" s="83"/>
    </row>
    <row r="39" ht="45">
      <c r="A39" s="76" t="s">
        <v>123</v>
      </c>
      <c r="B39" s="77" t="s">
        <v>71</v>
      </c>
      <c r="C39" s="78" t="s">
        <v>124</v>
      </c>
      <c r="D39" s="78"/>
      <c r="E39" s="78" t="s">
        <v>125</v>
      </c>
      <c r="F39" s="78"/>
      <c r="G39" s="79">
        <f t="shared" si="5"/>
        <v>5000</v>
      </c>
    </row>
    <row r="40" ht="30">
      <c r="A40" s="67" t="s">
        <v>126</v>
      </c>
      <c r="B40" s="74" t="s">
        <v>71</v>
      </c>
      <c r="C40" s="75" t="s">
        <v>124</v>
      </c>
      <c r="D40" s="75"/>
      <c r="E40" s="75" t="s">
        <v>127</v>
      </c>
      <c r="F40" s="75"/>
      <c r="G40" s="73">
        <f t="shared" si="5"/>
        <v>5000</v>
      </c>
    </row>
    <row r="41" ht="17.25">
      <c r="A41" s="67" t="s">
        <v>106</v>
      </c>
      <c r="B41" s="74" t="s">
        <v>71</v>
      </c>
      <c r="C41" s="75" t="s">
        <v>124</v>
      </c>
      <c r="D41" s="75"/>
      <c r="E41" s="75" t="s">
        <v>127</v>
      </c>
      <c r="F41" s="75" t="s">
        <v>107</v>
      </c>
      <c r="G41" s="73">
        <f t="shared" si="5"/>
        <v>5000</v>
      </c>
    </row>
    <row r="42" ht="17.25">
      <c r="A42" s="67" t="s">
        <v>128</v>
      </c>
      <c r="B42" s="74" t="s">
        <v>71</v>
      </c>
      <c r="C42" s="75" t="s">
        <v>124</v>
      </c>
      <c r="D42" s="75"/>
      <c r="E42" s="75" t="s">
        <v>127</v>
      </c>
      <c r="F42" s="75" t="s">
        <v>129</v>
      </c>
      <c r="G42" s="73">
        <v>5000</v>
      </c>
    </row>
    <row r="43" ht="17.25">
      <c r="A43" s="67"/>
      <c r="B43" s="74" t="s">
        <v>71</v>
      </c>
      <c r="C43" s="75"/>
      <c r="D43" s="75"/>
      <c r="E43" s="75"/>
      <c r="F43" s="75"/>
      <c r="G43" s="73"/>
      <c r="H43" s="85"/>
    </row>
    <row r="44" ht="30">
      <c r="A44" s="76" t="s">
        <v>130</v>
      </c>
      <c r="B44" s="77" t="s">
        <v>71</v>
      </c>
      <c r="C44" s="78" t="s">
        <v>131</v>
      </c>
      <c r="D44" s="78"/>
      <c r="E44" s="78" t="s">
        <v>132</v>
      </c>
      <c r="F44" s="78"/>
      <c r="G44" s="79">
        <v>700</v>
      </c>
      <c r="H44" s="85"/>
    </row>
    <row r="45" ht="90">
      <c r="A45" s="67" t="s">
        <v>133</v>
      </c>
      <c r="B45" s="74" t="s">
        <v>71</v>
      </c>
      <c r="C45" s="75" t="s">
        <v>131</v>
      </c>
      <c r="D45" s="75"/>
      <c r="E45" s="75" t="s">
        <v>134</v>
      </c>
      <c r="F45" s="75"/>
      <c r="G45" s="73">
        <f t="shared" si="5"/>
        <v>700</v>
      </c>
      <c r="H45" s="85"/>
    </row>
    <row r="46" ht="30">
      <c r="A46" s="80" t="s">
        <v>96</v>
      </c>
      <c r="B46" s="74" t="s">
        <v>71</v>
      </c>
      <c r="C46" s="75" t="s">
        <v>131</v>
      </c>
      <c r="D46" s="75"/>
      <c r="E46" s="75" t="s">
        <v>134</v>
      </c>
      <c r="F46" s="75" t="s">
        <v>97</v>
      </c>
      <c r="G46" s="73">
        <f t="shared" si="5"/>
        <v>700</v>
      </c>
      <c r="H46" s="85"/>
    </row>
    <row r="47" ht="30">
      <c r="A47" s="80" t="s">
        <v>98</v>
      </c>
      <c r="B47" s="74" t="s">
        <v>71</v>
      </c>
      <c r="C47" s="75" t="s">
        <v>131</v>
      </c>
      <c r="D47" s="75"/>
      <c r="E47" s="75" t="s">
        <v>134</v>
      </c>
      <c r="F47" s="75" t="s">
        <v>99</v>
      </c>
      <c r="G47" s="73">
        <f t="shared" si="5"/>
        <v>700</v>
      </c>
      <c r="H47" s="85"/>
    </row>
    <row r="48" ht="30">
      <c r="A48" s="80" t="s">
        <v>102</v>
      </c>
      <c r="B48" s="74" t="s">
        <v>71</v>
      </c>
      <c r="C48" s="75" t="s">
        <v>131</v>
      </c>
      <c r="D48" s="75"/>
      <c r="E48" s="75" t="s">
        <v>134</v>
      </c>
      <c r="F48" s="75" t="s">
        <v>103</v>
      </c>
      <c r="G48" s="73">
        <v>700</v>
      </c>
      <c r="H48" s="85"/>
    </row>
    <row r="49" ht="60">
      <c r="A49" s="76" t="s">
        <v>135</v>
      </c>
      <c r="B49" s="77" t="s">
        <v>71</v>
      </c>
      <c r="C49" s="78" t="s">
        <v>131</v>
      </c>
      <c r="D49" s="78"/>
      <c r="E49" s="78" t="s">
        <v>136</v>
      </c>
      <c r="F49" s="78"/>
      <c r="G49" s="79">
        <f>G51</f>
        <v>9877</v>
      </c>
      <c r="H49" s="85"/>
    </row>
    <row r="50" ht="30">
      <c r="A50" s="80" t="s">
        <v>96</v>
      </c>
      <c r="B50" s="74" t="s">
        <v>71</v>
      </c>
      <c r="C50" s="75" t="s">
        <v>131</v>
      </c>
      <c r="D50" s="75"/>
      <c r="E50" s="75" t="s">
        <v>137</v>
      </c>
      <c r="F50" s="75" t="s">
        <v>97</v>
      </c>
      <c r="G50" s="73">
        <f t="shared" ref="G50:G51" si="6">G51</f>
        <v>9877</v>
      </c>
      <c r="H50" s="85"/>
    </row>
    <row r="51" ht="30">
      <c r="A51" s="80" t="s">
        <v>98</v>
      </c>
      <c r="B51" s="74" t="s">
        <v>71</v>
      </c>
      <c r="C51" s="75" t="s">
        <v>131</v>
      </c>
      <c r="D51" s="75"/>
      <c r="E51" s="75" t="s">
        <v>137</v>
      </c>
      <c r="F51" s="75" t="s">
        <v>99</v>
      </c>
      <c r="G51" s="73">
        <f t="shared" si="6"/>
        <v>9877</v>
      </c>
      <c r="H51" s="85"/>
    </row>
    <row r="52" ht="30">
      <c r="A52" s="80" t="s">
        <v>102</v>
      </c>
      <c r="B52" s="74" t="s">
        <v>71</v>
      </c>
      <c r="C52" s="75" t="s">
        <v>131</v>
      </c>
      <c r="D52" s="75"/>
      <c r="E52" s="75" t="s">
        <v>137</v>
      </c>
      <c r="F52" s="75" t="s">
        <v>103</v>
      </c>
      <c r="G52" s="73">
        <f>9000+877</f>
        <v>9877</v>
      </c>
      <c r="H52" s="85"/>
    </row>
    <row r="53" ht="17.25">
      <c r="A53" s="76" t="s">
        <v>138</v>
      </c>
      <c r="B53" s="77" t="s">
        <v>71</v>
      </c>
      <c r="C53" s="78" t="s">
        <v>139</v>
      </c>
      <c r="D53" s="78"/>
      <c r="E53" s="78"/>
      <c r="F53" s="78"/>
      <c r="G53" s="79">
        <f t="shared" ref="G53:G54" si="7">G54</f>
        <v>137300</v>
      </c>
    </row>
    <row r="54" ht="17.25">
      <c r="A54" s="67" t="s">
        <v>140</v>
      </c>
      <c r="B54" s="74" t="s">
        <v>71</v>
      </c>
      <c r="C54" s="75" t="s">
        <v>141</v>
      </c>
      <c r="D54" s="75"/>
      <c r="E54" s="75" t="s">
        <v>132</v>
      </c>
      <c r="F54" s="75"/>
      <c r="G54" s="73">
        <f t="shared" si="7"/>
        <v>137300</v>
      </c>
    </row>
    <row r="55" s="86" customFormat="1" ht="45">
      <c r="A55" s="67" t="s">
        <v>142</v>
      </c>
      <c r="B55" s="74" t="s">
        <v>71</v>
      </c>
      <c r="C55" s="75" t="s">
        <v>141</v>
      </c>
      <c r="D55" s="75"/>
      <c r="E55" s="75" t="s">
        <v>143</v>
      </c>
      <c r="F55" s="75"/>
      <c r="G55" s="73">
        <f>G60+G56</f>
        <v>137300</v>
      </c>
    </row>
    <row r="56" s="86" customFormat="1" ht="75">
      <c r="A56" s="67" t="s">
        <v>81</v>
      </c>
      <c r="B56" s="74" t="s">
        <v>71</v>
      </c>
      <c r="C56" s="75" t="s">
        <v>141</v>
      </c>
      <c r="D56" s="75"/>
      <c r="E56" s="75" t="s">
        <v>143</v>
      </c>
      <c r="F56" s="75" t="s">
        <v>82</v>
      </c>
      <c r="G56" s="73">
        <f>G57</f>
        <v>128238</v>
      </c>
    </row>
    <row r="57" s="86" customFormat="1" ht="30">
      <c r="A57" s="67" t="s">
        <v>83</v>
      </c>
      <c r="B57" s="74" t="s">
        <v>71</v>
      </c>
      <c r="C57" s="75" t="s">
        <v>141</v>
      </c>
      <c r="D57" s="75"/>
      <c r="E57" s="75" t="s">
        <v>143</v>
      </c>
      <c r="F57" s="75" t="s">
        <v>84</v>
      </c>
      <c r="G57" s="73">
        <f>G58+G59</f>
        <v>128238</v>
      </c>
    </row>
    <row r="58" s="86" customFormat="1" ht="30">
      <c r="A58" s="67" t="s">
        <v>93</v>
      </c>
      <c r="B58" s="74" t="s">
        <v>71</v>
      </c>
      <c r="C58" s="75" t="s">
        <v>141</v>
      </c>
      <c r="D58" s="75"/>
      <c r="E58" s="75" t="s">
        <v>143</v>
      </c>
      <c r="F58" s="75" t="s">
        <v>86</v>
      </c>
      <c r="G58" s="73">
        <v>98554</v>
      </c>
    </row>
    <row r="59" s="86" customFormat="1" ht="60">
      <c r="A59" s="67" t="s">
        <v>87</v>
      </c>
      <c r="B59" s="74" t="s">
        <v>71</v>
      </c>
      <c r="C59" s="75" t="s">
        <v>141</v>
      </c>
      <c r="D59" s="75"/>
      <c r="E59" s="75" t="s">
        <v>143</v>
      </c>
      <c r="F59" s="75" t="s">
        <v>88</v>
      </c>
      <c r="G59" s="73">
        <v>29684</v>
      </c>
    </row>
    <row r="60" ht="30">
      <c r="A60" s="80" t="s">
        <v>96</v>
      </c>
      <c r="B60" s="74" t="s">
        <v>71</v>
      </c>
      <c r="C60" s="75" t="s">
        <v>141</v>
      </c>
      <c r="D60" s="75"/>
      <c r="E60" s="75" t="s">
        <v>143</v>
      </c>
      <c r="F60" s="75" t="s">
        <v>97</v>
      </c>
      <c r="G60" s="73">
        <f>G61</f>
        <v>9062</v>
      </c>
    </row>
    <row r="61" ht="30">
      <c r="A61" s="80" t="s">
        <v>98</v>
      </c>
      <c r="B61" s="74" t="s">
        <v>71</v>
      </c>
      <c r="C61" s="75" t="s">
        <v>141</v>
      </c>
      <c r="D61" s="75"/>
      <c r="E61" s="75" t="s">
        <v>143</v>
      </c>
      <c r="F61" s="75" t="s">
        <v>99</v>
      </c>
      <c r="G61" s="73">
        <f>G63</f>
        <v>9062</v>
      </c>
    </row>
    <row r="62" ht="30">
      <c r="A62" s="80" t="s">
        <v>100</v>
      </c>
      <c r="B62" s="74" t="s">
        <v>71</v>
      </c>
      <c r="C62" s="75" t="s">
        <v>141</v>
      </c>
      <c r="D62" s="75"/>
      <c r="E62" s="75" t="s">
        <v>143</v>
      </c>
      <c r="F62" s="75" t="s">
        <v>101</v>
      </c>
      <c r="G62" s="73">
        <v>0</v>
      </c>
    </row>
    <row r="63" ht="30">
      <c r="A63" s="80" t="s">
        <v>102</v>
      </c>
      <c r="B63" s="74" t="s">
        <v>71</v>
      </c>
      <c r="C63" s="75" t="s">
        <v>141</v>
      </c>
      <c r="D63" s="75"/>
      <c r="E63" s="75" t="s">
        <v>143</v>
      </c>
      <c r="F63" s="75" t="s">
        <v>103</v>
      </c>
      <c r="G63" s="73">
        <v>9062</v>
      </c>
    </row>
    <row r="64" ht="17.25">
      <c r="A64" s="80" t="s">
        <v>144</v>
      </c>
      <c r="B64" s="74" t="s">
        <v>71</v>
      </c>
      <c r="C64" s="75"/>
      <c r="D64" s="75"/>
      <c r="E64" s="75"/>
      <c r="F64" s="75"/>
      <c r="G64" s="73"/>
    </row>
    <row r="65" ht="18.75">
      <c r="A65" s="87" t="s">
        <v>145</v>
      </c>
      <c r="B65" s="77" t="s">
        <v>71</v>
      </c>
      <c r="C65" s="78" t="s">
        <v>146</v>
      </c>
      <c r="D65" s="78"/>
      <c r="E65" s="78"/>
      <c r="F65" s="78"/>
      <c r="G65" s="79">
        <f>G66+G71+G75</f>
        <v>64000</v>
      </c>
    </row>
    <row r="66" ht="18.75">
      <c r="A66" s="80" t="s">
        <v>147</v>
      </c>
      <c r="B66" s="74" t="s">
        <v>71</v>
      </c>
      <c r="C66" s="75" t="s">
        <v>148</v>
      </c>
      <c r="D66" s="75"/>
      <c r="E66" s="75" t="s">
        <v>136</v>
      </c>
      <c r="F66" s="75"/>
      <c r="G66" s="73">
        <f>G67</f>
        <v>60000</v>
      </c>
    </row>
    <row r="67" ht="47.25">
      <c r="A67" s="67" t="s">
        <v>149</v>
      </c>
      <c r="B67" s="74" t="s">
        <v>71</v>
      </c>
      <c r="C67" s="75" t="s">
        <v>148</v>
      </c>
      <c r="D67" s="75"/>
      <c r="E67" s="75" t="s">
        <v>150</v>
      </c>
      <c r="F67" s="75"/>
      <c r="G67" s="73">
        <f>G69</f>
        <v>60000</v>
      </c>
    </row>
    <row r="68" ht="31.5">
      <c r="A68" s="80" t="s">
        <v>96</v>
      </c>
      <c r="B68" s="74" t="s">
        <v>71</v>
      </c>
      <c r="C68" s="75" t="s">
        <v>148</v>
      </c>
      <c r="D68" s="75"/>
      <c r="E68" s="75" t="s">
        <v>151</v>
      </c>
      <c r="F68" s="75" t="s">
        <v>97</v>
      </c>
      <c r="G68" s="73">
        <f t="shared" ref="G68:G69" si="8">G69</f>
        <v>60000</v>
      </c>
    </row>
    <row r="69" ht="31.5">
      <c r="A69" s="80" t="s">
        <v>98</v>
      </c>
      <c r="B69" s="74" t="s">
        <v>71</v>
      </c>
      <c r="C69" s="75" t="s">
        <v>148</v>
      </c>
      <c r="D69" s="75"/>
      <c r="E69" s="88" t="str">
        <f t="shared" ref="E69:E78" si="9">E68</f>
        <v xml:space="preserve">79 5 01 90160</v>
      </c>
      <c r="F69" s="75" t="s">
        <v>99</v>
      </c>
      <c r="G69" s="73">
        <f t="shared" si="8"/>
        <v>60000</v>
      </c>
    </row>
    <row r="70" ht="31.5">
      <c r="A70" s="80" t="s">
        <v>102</v>
      </c>
      <c r="B70" s="74" t="s">
        <v>71</v>
      </c>
      <c r="C70" s="75" t="s">
        <v>148</v>
      </c>
      <c r="D70" s="75"/>
      <c r="E70" s="88" t="str">
        <f t="shared" si="9"/>
        <v xml:space="preserve">79 5 01 90160</v>
      </c>
      <c r="F70" s="75" t="s">
        <v>103</v>
      </c>
      <c r="G70" s="73">
        <f>150000+45000+50000+350000-535000</f>
        <v>60000</v>
      </c>
    </row>
    <row r="71" ht="47.25">
      <c r="A71" s="67" t="s">
        <v>152</v>
      </c>
      <c r="B71" s="74" t="s">
        <v>71</v>
      </c>
      <c r="C71" s="75" t="s">
        <v>153</v>
      </c>
      <c r="D71" s="75"/>
      <c r="E71" s="75" t="s">
        <v>136</v>
      </c>
      <c r="F71" s="75"/>
      <c r="G71" s="73">
        <f>G73</f>
        <v>2000</v>
      </c>
    </row>
    <row r="72" ht="31.5">
      <c r="A72" s="80" t="s">
        <v>96</v>
      </c>
      <c r="B72" s="74" t="s">
        <v>71</v>
      </c>
      <c r="C72" s="75" t="s">
        <v>153</v>
      </c>
      <c r="D72" s="75"/>
      <c r="E72" s="75" t="s">
        <v>154</v>
      </c>
      <c r="F72" s="75" t="s">
        <v>97</v>
      </c>
      <c r="G72" s="73">
        <f t="shared" ref="G72:G77" si="10">G73</f>
        <v>2000</v>
      </c>
    </row>
    <row r="73" ht="31.5">
      <c r="A73" s="80" t="s">
        <v>98</v>
      </c>
      <c r="B73" s="74" t="s">
        <v>71</v>
      </c>
      <c r="C73" s="75" t="s">
        <v>153</v>
      </c>
      <c r="D73" s="75"/>
      <c r="E73" s="88" t="str">
        <f t="shared" si="9"/>
        <v xml:space="preserve">79 5 03 90160</v>
      </c>
      <c r="F73" s="75" t="s">
        <v>99</v>
      </c>
      <c r="G73" s="73">
        <f t="shared" si="10"/>
        <v>2000</v>
      </c>
    </row>
    <row r="74" ht="31.5">
      <c r="A74" s="80" t="s">
        <v>102</v>
      </c>
      <c r="B74" s="74" t="s">
        <v>71</v>
      </c>
      <c r="C74" s="75" t="s">
        <v>153</v>
      </c>
      <c r="D74" s="75"/>
      <c r="E74" s="88" t="str">
        <f t="shared" si="9"/>
        <v xml:space="preserve">79 5 03 90160</v>
      </c>
      <c r="F74" s="75" t="s">
        <v>103</v>
      </c>
      <c r="G74" s="73">
        <v>2000</v>
      </c>
    </row>
    <row r="75" ht="63">
      <c r="A75" s="67" t="s">
        <v>155</v>
      </c>
      <c r="B75" s="74" t="s">
        <v>71</v>
      </c>
      <c r="C75" s="75" t="s">
        <v>153</v>
      </c>
      <c r="D75" s="75"/>
      <c r="E75" s="75" t="s">
        <v>136</v>
      </c>
      <c r="F75" s="75"/>
      <c r="G75" s="73">
        <f t="shared" si="10"/>
        <v>2000</v>
      </c>
    </row>
    <row r="76" ht="31.5">
      <c r="A76" s="80" t="s">
        <v>96</v>
      </c>
      <c r="B76" s="74" t="s">
        <v>71</v>
      </c>
      <c r="C76" s="75" t="s">
        <v>153</v>
      </c>
      <c r="D76" s="75"/>
      <c r="E76" s="75" t="s">
        <v>156</v>
      </c>
      <c r="F76" s="75" t="s">
        <v>97</v>
      </c>
      <c r="G76" s="73">
        <f t="shared" si="10"/>
        <v>2000</v>
      </c>
    </row>
    <row r="77" ht="31.5">
      <c r="A77" s="80" t="s">
        <v>98</v>
      </c>
      <c r="B77" s="74" t="s">
        <v>71</v>
      </c>
      <c r="C77" s="75" t="s">
        <v>153</v>
      </c>
      <c r="D77" s="75"/>
      <c r="E77" s="88" t="str">
        <f t="shared" si="9"/>
        <v xml:space="preserve">79 5 04 90160</v>
      </c>
      <c r="F77" s="75" t="s">
        <v>99</v>
      </c>
      <c r="G77" s="73">
        <f t="shared" si="10"/>
        <v>2000</v>
      </c>
    </row>
    <row r="78" ht="31.5">
      <c r="A78" s="80" t="s">
        <v>102</v>
      </c>
      <c r="B78" s="74" t="s">
        <v>71</v>
      </c>
      <c r="C78" s="75" t="s">
        <v>153</v>
      </c>
      <c r="D78" s="75"/>
      <c r="E78" s="88" t="str">
        <f t="shared" si="9"/>
        <v xml:space="preserve">79 5 04 90160</v>
      </c>
      <c r="F78" s="75" t="s">
        <v>103</v>
      </c>
      <c r="G78" s="73">
        <v>2000</v>
      </c>
    </row>
    <row r="79" ht="18.75" hidden="1">
      <c r="A79" s="67"/>
      <c r="B79" s="74" t="s">
        <v>71</v>
      </c>
      <c r="C79" s="75"/>
      <c r="D79" s="75"/>
      <c r="E79" s="75"/>
      <c r="F79" s="75"/>
      <c r="G79" s="73"/>
    </row>
    <row r="80" ht="18.75" hidden="1">
      <c r="A80" s="80" t="s">
        <v>157</v>
      </c>
      <c r="B80" s="74" t="s">
        <v>71</v>
      </c>
      <c r="C80" s="75" t="s">
        <v>158</v>
      </c>
      <c r="D80" s="75"/>
      <c r="E80" s="75" t="s">
        <v>132</v>
      </c>
      <c r="F80" s="75"/>
      <c r="G80" s="73">
        <f>SUM(G81)</f>
        <v>0</v>
      </c>
    </row>
    <row r="81" ht="47.25" hidden="1">
      <c r="A81" s="80" t="s">
        <v>159</v>
      </c>
      <c r="B81" s="74" t="s">
        <v>71</v>
      </c>
      <c r="C81" s="75" t="s">
        <v>158</v>
      </c>
      <c r="D81" s="75"/>
      <c r="E81" s="75" t="s">
        <v>160</v>
      </c>
      <c r="F81" s="75"/>
      <c r="G81" s="73">
        <f>G82+G86</f>
        <v>0</v>
      </c>
    </row>
    <row r="82" ht="78.75" hidden="1">
      <c r="A82" s="67" t="s">
        <v>81</v>
      </c>
      <c r="B82" s="74" t="s">
        <v>71</v>
      </c>
      <c r="C82" s="75" t="s">
        <v>158</v>
      </c>
      <c r="D82" s="75"/>
      <c r="E82" s="75" t="s">
        <v>160</v>
      </c>
      <c r="F82" s="75" t="s">
        <v>82</v>
      </c>
      <c r="G82" s="73">
        <f>G83</f>
        <v>0</v>
      </c>
    </row>
    <row r="83" ht="31.5" hidden="1">
      <c r="A83" s="67" t="s">
        <v>83</v>
      </c>
      <c r="B83" s="74" t="s">
        <v>71</v>
      </c>
      <c r="C83" s="75" t="s">
        <v>158</v>
      </c>
      <c r="D83" s="75"/>
      <c r="E83" s="75" t="s">
        <v>160</v>
      </c>
      <c r="F83" s="75" t="s">
        <v>84</v>
      </c>
      <c r="G83" s="73"/>
    </row>
    <row r="84" ht="31.5" hidden="1">
      <c r="A84" s="67" t="s">
        <v>93</v>
      </c>
      <c r="B84" s="74" t="s">
        <v>71</v>
      </c>
      <c r="C84" s="75" t="s">
        <v>158</v>
      </c>
      <c r="D84" s="75"/>
      <c r="E84" s="75" t="s">
        <v>160</v>
      </c>
      <c r="F84" s="75" t="s">
        <v>86</v>
      </c>
      <c r="G84" s="73">
        <v>0</v>
      </c>
    </row>
    <row r="85" ht="63" hidden="1">
      <c r="A85" s="67" t="s">
        <v>87</v>
      </c>
      <c r="B85" s="74" t="s">
        <v>71</v>
      </c>
      <c r="C85" s="75" t="s">
        <v>158</v>
      </c>
      <c r="D85" s="75"/>
      <c r="E85" s="75" t="s">
        <v>160</v>
      </c>
      <c r="F85" s="75" t="s">
        <v>88</v>
      </c>
      <c r="G85" s="73">
        <v>0</v>
      </c>
    </row>
    <row r="86" ht="31.5" hidden="1" customHeight="1">
      <c r="A86" s="80" t="s">
        <v>96</v>
      </c>
      <c r="B86" s="74" t="s">
        <v>71</v>
      </c>
      <c r="C86" s="75" t="s">
        <v>158</v>
      </c>
      <c r="D86" s="75"/>
      <c r="E86" s="75" t="s">
        <v>160</v>
      </c>
      <c r="F86" s="75" t="s">
        <v>97</v>
      </c>
      <c r="G86" s="73">
        <f t="shared" ref="G86:G94" si="11">G87</f>
        <v>0</v>
      </c>
    </row>
    <row r="87" ht="31.5" hidden="1" customHeight="1">
      <c r="A87" s="80" t="s">
        <v>98</v>
      </c>
      <c r="B87" s="74" t="s">
        <v>71</v>
      </c>
      <c r="C87" s="75" t="s">
        <v>158</v>
      </c>
      <c r="D87" s="75"/>
      <c r="E87" s="75" t="s">
        <v>160</v>
      </c>
      <c r="F87" s="75" t="s">
        <v>99</v>
      </c>
      <c r="G87" s="73">
        <f t="shared" si="11"/>
        <v>0</v>
      </c>
    </row>
    <row r="88" ht="31.5" hidden="1" customHeight="1">
      <c r="A88" s="80" t="s">
        <v>102</v>
      </c>
      <c r="B88" s="74" t="s">
        <v>71</v>
      </c>
      <c r="C88" s="75" t="s">
        <v>158</v>
      </c>
      <c r="D88" s="75"/>
      <c r="E88" s="75" t="s">
        <v>160</v>
      </c>
      <c r="F88" s="75" t="s">
        <v>103</v>
      </c>
      <c r="G88" s="73"/>
    </row>
    <row r="89" ht="18.75" hidden="1" customHeight="1">
      <c r="A89" s="67"/>
      <c r="B89" s="74" t="s">
        <v>71</v>
      </c>
      <c r="C89" s="75"/>
      <c r="D89" s="75"/>
      <c r="E89" s="75"/>
      <c r="F89" s="75"/>
      <c r="G89" s="73"/>
    </row>
    <row r="90" ht="18.75">
      <c r="A90" s="76" t="s">
        <v>161</v>
      </c>
      <c r="B90" s="77" t="s">
        <v>71</v>
      </c>
      <c r="C90" s="78" t="s">
        <v>162</v>
      </c>
      <c r="D90" s="78"/>
      <c r="E90" s="78" t="s">
        <v>163</v>
      </c>
      <c r="F90" s="78"/>
      <c r="G90" s="79">
        <f t="shared" si="11"/>
        <v>2373824.54</v>
      </c>
    </row>
    <row r="91" ht="18.75">
      <c r="A91" s="67" t="s">
        <v>164</v>
      </c>
      <c r="B91" s="74" t="s">
        <v>71</v>
      </c>
      <c r="C91" s="75" t="s">
        <v>162</v>
      </c>
      <c r="D91" s="75"/>
      <c r="E91" s="75" t="s">
        <v>165</v>
      </c>
      <c r="F91" s="75"/>
      <c r="G91" s="73">
        <f t="shared" si="11"/>
        <v>2373824.54</v>
      </c>
    </row>
    <row r="92" ht="18.75">
      <c r="A92" s="67" t="s">
        <v>166</v>
      </c>
      <c r="B92" s="74" t="s">
        <v>71</v>
      </c>
      <c r="C92" s="75" t="s">
        <v>162</v>
      </c>
      <c r="D92" s="75"/>
      <c r="E92" s="75" t="s">
        <v>167</v>
      </c>
      <c r="F92" s="75"/>
      <c r="G92" s="73">
        <f t="shared" si="11"/>
        <v>2373824.54</v>
      </c>
    </row>
    <row r="93" ht="31.5">
      <c r="A93" s="80" t="s">
        <v>96</v>
      </c>
      <c r="B93" s="74" t="s">
        <v>71</v>
      </c>
      <c r="C93" s="88" t="str">
        <f t="shared" ref="C93:C95" si="12">C92</f>
        <v>0409</v>
      </c>
      <c r="D93" s="88"/>
      <c r="E93" s="75" t="s">
        <v>167</v>
      </c>
      <c r="F93" s="75" t="s">
        <v>97</v>
      </c>
      <c r="G93" s="73">
        <f t="shared" si="11"/>
        <v>2373824.54</v>
      </c>
    </row>
    <row r="94" ht="31.5">
      <c r="A94" s="80" t="s">
        <v>98</v>
      </c>
      <c r="B94" s="74" t="s">
        <v>71</v>
      </c>
      <c r="C94" s="88" t="str">
        <f t="shared" si="12"/>
        <v>0409</v>
      </c>
      <c r="D94" s="88"/>
      <c r="E94" s="75" t="s">
        <v>167</v>
      </c>
      <c r="F94" s="75" t="s">
        <v>99</v>
      </c>
      <c r="G94" s="73">
        <f t="shared" si="11"/>
        <v>2373824.54</v>
      </c>
    </row>
    <row r="95" ht="31.5">
      <c r="A95" s="80" t="s">
        <v>102</v>
      </c>
      <c r="B95" s="74" t="s">
        <v>71</v>
      </c>
      <c r="C95" s="88" t="str">
        <f t="shared" si="12"/>
        <v>0409</v>
      </c>
      <c r="D95" s="88"/>
      <c r="E95" s="75" t="s">
        <v>167</v>
      </c>
      <c r="F95" s="75" t="s">
        <v>103</v>
      </c>
      <c r="G95" s="73">
        <f>925249+1466724.54-18149</f>
        <v>2373824.54</v>
      </c>
    </row>
    <row r="96" ht="31.5">
      <c r="A96" s="87" t="s">
        <v>168</v>
      </c>
      <c r="B96" s="77" t="s">
        <v>71</v>
      </c>
      <c r="C96" s="89" t="s">
        <v>169</v>
      </c>
      <c r="D96" s="89"/>
      <c r="E96" s="78" t="s">
        <v>170</v>
      </c>
      <c r="F96" s="78"/>
      <c r="G96" s="79">
        <f t="shared" ref="G96:G98" si="13">G97</f>
        <v>52600</v>
      </c>
    </row>
    <row r="97" ht="31.5">
      <c r="A97" s="80" t="s">
        <v>171</v>
      </c>
      <c r="B97" s="74" t="s">
        <v>71</v>
      </c>
      <c r="C97" s="88" t="s">
        <v>169</v>
      </c>
      <c r="D97" s="88"/>
      <c r="E97" s="75" t="s">
        <v>172</v>
      </c>
      <c r="F97" s="75" t="s">
        <v>97</v>
      </c>
      <c r="G97" s="73">
        <f t="shared" si="13"/>
        <v>52600</v>
      </c>
    </row>
    <row r="98" ht="31.5">
      <c r="A98" s="80" t="s">
        <v>173</v>
      </c>
      <c r="B98" s="74" t="s">
        <v>71</v>
      </c>
      <c r="C98" s="88" t="s">
        <v>169</v>
      </c>
      <c r="D98" s="88"/>
      <c r="E98" s="75" t="s">
        <v>172</v>
      </c>
      <c r="F98" s="75" t="s">
        <v>99</v>
      </c>
      <c r="G98" s="73">
        <f t="shared" si="13"/>
        <v>52600</v>
      </c>
    </row>
    <row r="99" ht="31.5">
      <c r="A99" s="80" t="s">
        <v>174</v>
      </c>
      <c r="B99" s="74" t="s">
        <v>71</v>
      </c>
      <c r="C99" s="88" t="s">
        <v>169</v>
      </c>
      <c r="D99" s="88"/>
      <c r="E99" s="75" t="s">
        <v>172</v>
      </c>
      <c r="F99" s="75" t="s">
        <v>103</v>
      </c>
      <c r="G99" s="73">
        <v>52600</v>
      </c>
    </row>
    <row r="100" ht="18.75">
      <c r="A100" s="76" t="s">
        <v>175</v>
      </c>
      <c r="B100" s="74" t="s">
        <v>71</v>
      </c>
      <c r="C100" s="78" t="s">
        <v>176</v>
      </c>
      <c r="D100" s="78"/>
      <c r="E100" s="75"/>
      <c r="F100" s="75"/>
      <c r="G100" s="73">
        <f>G101+G107</f>
        <v>302145.34000000003</v>
      </c>
    </row>
    <row r="101" ht="18.75">
      <c r="A101" s="76" t="s">
        <v>177</v>
      </c>
      <c r="B101" s="74" t="s">
        <v>71</v>
      </c>
      <c r="C101" s="75" t="s">
        <v>178</v>
      </c>
      <c r="D101" s="75"/>
      <c r="E101" s="75" t="s">
        <v>170</v>
      </c>
      <c r="F101" s="75"/>
      <c r="G101" s="73">
        <f t="shared" ref="G101:G105" si="14">G102</f>
        <v>20000</v>
      </c>
    </row>
    <row r="102" ht="38.25">
      <c r="A102" s="90" t="s">
        <v>179</v>
      </c>
      <c r="B102" s="74" t="s">
        <v>71</v>
      </c>
      <c r="C102" s="75" t="s">
        <v>178</v>
      </c>
      <c r="D102" s="75"/>
      <c r="E102" s="75" t="s">
        <v>180</v>
      </c>
      <c r="F102" s="75"/>
      <c r="G102" s="73">
        <f t="shared" si="14"/>
        <v>20000</v>
      </c>
    </row>
    <row r="103" ht="31.5">
      <c r="A103" s="80" t="s">
        <v>96</v>
      </c>
      <c r="B103" s="74" t="s">
        <v>71</v>
      </c>
      <c r="C103" s="75" t="s">
        <v>178</v>
      </c>
      <c r="D103" s="75"/>
      <c r="E103" s="75" t="s">
        <v>180</v>
      </c>
      <c r="F103" s="88" t="s">
        <v>97</v>
      </c>
      <c r="G103" s="73">
        <f t="shared" si="14"/>
        <v>20000</v>
      </c>
    </row>
    <row r="104" ht="31.5">
      <c r="A104" s="80" t="s">
        <v>98</v>
      </c>
      <c r="B104" s="74" t="s">
        <v>71</v>
      </c>
      <c r="C104" s="75" t="s">
        <v>178</v>
      </c>
      <c r="D104" s="75"/>
      <c r="E104" s="75" t="s">
        <v>180</v>
      </c>
      <c r="F104" s="88" t="s">
        <v>99</v>
      </c>
      <c r="G104" s="73">
        <f t="shared" si="14"/>
        <v>20000</v>
      </c>
    </row>
    <row r="105" ht="31.5">
      <c r="A105" s="80" t="s">
        <v>102</v>
      </c>
      <c r="B105" s="74" t="s">
        <v>71</v>
      </c>
      <c r="C105" s="75" t="s">
        <v>178</v>
      </c>
      <c r="D105" s="75"/>
      <c r="E105" s="75" t="s">
        <v>180</v>
      </c>
      <c r="F105" s="88" t="s">
        <v>103</v>
      </c>
      <c r="G105" s="73">
        <f t="shared" si="14"/>
        <v>20000</v>
      </c>
    </row>
    <row r="106" ht="31.5">
      <c r="A106" s="80" t="s">
        <v>181</v>
      </c>
      <c r="B106" s="74" t="s">
        <v>71</v>
      </c>
      <c r="C106" s="75" t="s">
        <v>178</v>
      </c>
      <c r="D106" s="75"/>
      <c r="E106" s="75" t="s">
        <v>180</v>
      </c>
      <c r="F106" s="88" t="s">
        <v>103</v>
      </c>
      <c r="G106" s="73">
        <v>20000</v>
      </c>
    </row>
    <row r="107" ht="18.75">
      <c r="A107" s="76" t="s">
        <v>182</v>
      </c>
      <c r="B107" s="74" t="s">
        <v>71</v>
      </c>
      <c r="C107" s="75" t="s">
        <v>183</v>
      </c>
      <c r="D107" s="75"/>
      <c r="E107" s="75"/>
      <c r="F107" s="75"/>
      <c r="G107" s="73">
        <f>G108+G113</f>
        <v>282145.34000000003</v>
      </c>
    </row>
    <row r="108" s="91" customFormat="1" ht="31.5">
      <c r="A108" s="87" t="s">
        <v>184</v>
      </c>
      <c r="B108" s="77" t="s">
        <v>71</v>
      </c>
      <c r="C108" s="78" t="s">
        <v>183</v>
      </c>
      <c r="D108" s="78"/>
      <c r="E108" s="89" t="s">
        <v>170</v>
      </c>
      <c r="F108" s="89"/>
      <c r="G108" s="92">
        <f t="shared" ref="G108:G111" si="15">G109</f>
        <v>71235.339999999997</v>
      </c>
      <c r="H108" s="93"/>
    </row>
    <row r="109" ht="31.5">
      <c r="A109" s="80" t="s">
        <v>185</v>
      </c>
      <c r="B109" s="74" t="s">
        <v>71</v>
      </c>
      <c r="C109" s="75" t="s">
        <v>183</v>
      </c>
      <c r="D109" s="75"/>
      <c r="E109" s="88" t="s">
        <v>186</v>
      </c>
      <c r="F109" s="88"/>
      <c r="G109" s="94">
        <f t="shared" si="15"/>
        <v>71235.339999999997</v>
      </c>
      <c r="H109" s="95"/>
    </row>
    <row r="110" ht="31.5">
      <c r="A110" s="80" t="s">
        <v>96</v>
      </c>
      <c r="B110" s="74" t="s">
        <v>71</v>
      </c>
      <c r="C110" s="88" t="s">
        <v>183</v>
      </c>
      <c r="D110" s="88"/>
      <c r="E110" s="88" t="s">
        <v>186</v>
      </c>
      <c r="F110" s="88" t="s">
        <v>97</v>
      </c>
      <c r="G110" s="94">
        <f t="shared" si="15"/>
        <v>71235.339999999997</v>
      </c>
      <c r="H110" s="95"/>
    </row>
    <row r="111" ht="31.5">
      <c r="A111" s="80" t="s">
        <v>98</v>
      </c>
      <c r="B111" s="74" t="s">
        <v>71</v>
      </c>
      <c r="C111" s="88" t="s">
        <v>183</v>
      </c>
      <c r="D111" s="88"/>
      <c r="E111" s="88" t="s">
        <v>186</v>
      </c>
      <c r="F111" s="88" t="s">
        <v>99</v>
      </c>
      <c r="G111" s="94">
        <f t="shared" si="15"/>
        <v>71235.339999999997</v>
      </c>
      <c r="H111" s="95"/>
    </row>
    <row r="112" ht="31.5">
      <c r="A112" s="80" t="s">
        <v>187</v>
      </c>
      <c r="B112" s="74" t="s">
        <v>71</v>
      </c>
      <c r="C112" s="88" t="s">
        <v>183</v>
      </c>
      <c r="D112" s="88"/>
      <c r="E112" s="88" t="s">
        <v>186</v>
      </c>
      <c r="F112" s="88" t="s">
        <v>103</v>
      </c>
      <c r="G112" s="94">
        <f>78735.34-7500</f>
        <v>71235.339999999997</v>
      </c>
      <c r="H112" s="95"/>
      <c r="K112" s="96"/>
    </row>
    <row r="113" ht="24.75" customHeight="1">
      <c r="A113" s="87" t="s">
        <v>188</v>
      </c>
      <c r="B113" s="77" t="s">
        <v>71</v>
      </c>
      <c r="C113" s="89" t="s">
        <v>183</v>
      </c>
      <c r="D113" s="89"/>
      <c r="E113" s="78" t="s">
        <v>189</v>
      </c>
      <c r="F113" s="78" t="s">
        <v>97</v>
      </c>
      <c r="G113" s="79">
        <f>G114+G119</f>
        <v>210910</v>
      </c>
      <c r="I113" s="4"/>
      <c r="K113" s="81"/>
    </row>
    <row r="114" ht="31.5">
      <c r="A114" s="80" t="s">
        <v>96</v>
      </c>
      <c r="B114" s="74" t="s">
        <v>71</v>
      </c>
      <c r="C114" s="88" t="s">
        <v>183</v>
      </c>
      <c r="D114" s="88"/>
      <c r="E114" s="75" t="s">
        <v>189</v>
      </c>
      <c r="F114" s="75" t="s">
        <v>103</v>
      </c>
      <c r="G114" s="73">
        <f>G115</f>
        <v>208800</v>
      </c>
      <c r="I114" s="4"/>
    </row>
    <row r="115" ht="31.5">
      <c r="A115" s="80" t="s">
        <v>190</v>
      </c>
      <c r="B115" s="74" t="s">
        <v>71</v>
      </c>
      <c r="C115" s="88" t="s">
        <v>183</v>
      </c>
      <c r="D115" s="88"/>
      <c r="E115" s="75" t="s">
        <v>189</v>
      </c>
      <c r="F115" s="75" t="s">
        <v>103</v>
      </c>
      <c r="G115" s="73">
        <v>208800</v>
      </c>
      <c r="I115" s="4"/>
      <c r="K115" s="81"/>
    </row>
    <row r="116" ht="94.5" hidden="1" customHeight="1">
      <c r="A116" s="80" t="s">
        <v>191</v>
      </c>
      <c r="B116" s="74" t="s">
        <v>71</v>
      </c>
      <c r="C116" s="88" t="s">
        <v>183</v>
      </c>
      <c r="D116" s="88"/>
      <c r="E116" s="75" t="s">
        <v>192</v>
      </c>
      <c r="F116" s="75" t="s">
        <v>103</v>
      </c>
      <c r="G116" s="73"/>
      <c r="I116" s="4"/>
    </row>
    <row r="117" ht="63" hidden="1" customHeight="1">
      <c r="A117" s="80" t="s">
        <v>193</v>
      </c>
      <c r="B117" s="74" t="s">
        <v>71</v>
      </c>
      <c r="C117" s="88" t="s">
        <v>183</v>
      </c>
      <c r="D117" s="88"/>
      <c r="E117" s="75" t="s">
        <v>192</v>
      </c>
      <c r="F117" s="75" t="s">
        <v>103</v>
      </c>
      <c r="G117" s="73"/>
      <c r="I117" s="4"/>
    </row>
    <row r="118" ht="94.5" hidden="1" customHeight="1">
      <c r="A118" s="80" t="s">
        <v>194</v>
      </c>
      <c r="B118" s="74" t="s">
        <v>71</v>
      </c>
      <c r="C118" s="88" t="s">
        <v>183</v>
      </c>
      <c r="D118" s="88"/>
      <c r="E118" s="75" t="s">
        <v>192</v>
      </c>
      <c r="F118" s="75" t="s">
        <v>103</v>
      </c>
      <c r="G118" s="73"/>
      <c r="I118" s="4"/>
    </row>
    <row r="119" ht="63">
      <c r="A119" s="80" t="s">
        <v>195</v>
      </c>
      <c r="B119" s="74" t="s">
        <v>71</v>
      </c>
      <c r="C119" s="88" t="s">
        <v>183</v>
      </c>
      <c r="D119" s="88"/>
      <c r="E119" s="75" t="s">
        <v>189</v>
      </c>
      <c r="F119" s="75" t="s">
        <v>103</v>
      </c>
      <c r="G119" s="73">
        <v>2110</v>
      </c>
      <c r="I119" s="4"/>
      <c r="K119" s="81"/>
    </row>
    <row r="120" ht="18.75">
      <c r="A120" s="76" t="s">
        <v>196</v>
      </c>
      <c r="B120" s="77" t="s">
        <v>71</v>
      </c>
      <c r="C120" s="78" t="s">
        <v>197</v>
      </c>
      <c r="D120" s="78"/>
      <c r="E120" s="78" t="s">
        <v>198</v>
      </c>
      <c r="F120" s="78"/>
      <c r="G120" s="79">
        <f t="shared" ref="G120:G124" si="16">G121</f>
        <v>193508</v>
      </c>
    </row>
    <row r="121" ht="18.75">
      <c r="A121" s="80" t="s">
        <v>199</v>
      </c>
      <c r="B121" s="74" t="s">
        <v>71</v>
      </c>
      <c r="C121" s="75" t="s">
        <v>200</v>
      </c>
      <c r="D121" s="75"/>
      <c r="E121" s="75" t="s">
        <v>201</v>
      </c>
      <c r="F121" s="75"/>
      <c r="G121" s="73">
        <f t="shared" si="16"/>
        <v>193508</v>
      </c>
    </row>
    <row r="122" ht="18.75">
      <c r="A122" s="80" t="s">
        <v>202</v>
      </c>
      <c r="B122" s="74" t="s">
        <v>71</v>
      </c>
      <c r="C122" s="75" t="s">
        <v>200</v>
      </c>
      <c r="D122" s="75"/>
      <c r="E122" s="75" t="s">
        <v>203</v>
      </c>
      <c r="F122" s="75"/>
      <c r="G122" s="73">
        <f t="shared" si="16"/>
        <v>193508</v>
      </c>
    </row>
    <row r="123" ht="31.5">
      <c r="A123" s="80" t="s">
        <v>204</v>
      </c>
      <c r="B123" s="74" t="s">
        <v>71</v>
      </c>
      <c r="C123" s="75" t="s">
        <v>200</v>
      </c>
      <c r="D123" s="75"/>
      <c r="E123" s="75" t="s">
        <v>203</v>
      </c>
      <c r="F123" s="75" t="s">
        <v>205</v>
      </c>
      <c r="G123" s="73">
        <f t="shared" si="16"/>
        <v>193508</v>
      </c>
    </row>
    <row r="124" ht="31.5">
      <c r="A124" s="80" t="s">
        <v>206</v>
      </c>
      <c r="B124" s="74" t="s">
        <v>71</v>
      </c>
      <c r="C124" s="75" t="s">
        <v>200</v>
      </c>
      <c r="D124" s="75"/>
      <c r="E124" s="75" t="s">
        <v>203</v>
      </c>
      <c r="F124" s="75" t="s">
        <v>207</v>
      </c>
      <c r="G124" s="73">
        <f t="shared" si="16"/>
        <v>193508</v>
      </c>
    </row>
    <row r="125" ht="18.75">
      <c r="A125" s="80" t="s">
        <v>208</v>
      </c>
      <c r="B125" s="74" t="s">
        <v>71</v>
      </c>
      <c r="C125" s="75" t="s">
        <v>200</v>
      </c>
      <c r="D125" s="75"/>
      <c r="E125" s="75" t="s">
        <v>203</v>
      </c>
      <c r="F125" s="75" t="s">
        <v>209</v>
      </c>
      <c r="G125" s="73">
        <f>168608+24900</f>
        <v>193508</v>
      </c>
      <c r="K125" s="81"/>
    </row>
    <row r="126" ht="21" customHeight="1">
      <c r="A126" s="67" t="s">
        <v>210</v>
      </c>
      <c r="B126" s="74" t="s">
        <v>71</v>
      </c>
      <c r="C126" s="75" t="s">
        <v>211</v>
      </c>
      <c r="D126" s="75"/>
      <c r="E126" s="75" t="s">
        <v>212</v>
      </c>
      <c r="F126" s="75"/>
      <c r="G126" s="73">
        <f t="shared" ref="G126:G134" si="17">G127</f>
        <v>20000</v>
      </c>
      <c r="N126" s="97"/>
    </row>
    <row r="127" ht="18.75">
      <c r="A127" s="80" t="s">
        <v>213</v>
      </c>
      <c r="B127" s="74" t="s">
        <v>71</v>
      </c>
      <c r="C127" s="88" t="str">
        <f>C126</f>
        <v>1102</v>
      </c>
      <c r="D127" s="88"/>
      <c r="E127" s="75" t="s">
        <v>214</v>
      </c>
      <c r="F127" s="75"/>
      <c r="G127" s="73">
        <f t="shared" si="17"/>
        <v>20000</v>
      </c>
    </row>
    <row r="128" ht="31.5">
      <c r="A128" s="80" t="s">
        <v>96</v>
      </c>
      <c r="B128" s="74" t="s">
        <v>71</v>
      </c>
      <c r="C128" s="88" t="str">
        <f>C126</f>
        <v>1102</v>
      </c>
      <c r="D128" s="88"/>
      <c r="E128" s="75" t="s">
        <v>214</v>
      </c>
      <c r="F128" s="75" t="s">
        <v>97</v>
      </c>
      <c r="G128" s="73">
        <f t="shared" si="17"/>
        <v>20000</v>
      </c>
    </row>
    <row r="129" ht="31.5">
      <c r="A129" s="80" t="s">
        <v>98</v>
      </c>
      <c r="B129" s="74" t="s">
        <v>71</v>
      </c>
      <c r="C129" s="88" t="str">
        <f t="shared" ref="C129:C163" si="18">C128</f>
        <v>1102</v>
      </c>
      <c r="D129" s="88"/>
      <c r="E129" s="75" t="s">
        <v>214</v>
      </c>
      <c r="F129" s="75" t="s">
        <v>99</v>
      </c>
      <c r="G129" s="73">
        <f t="shared" si="17"/>
        <v>20000</v>
      </c>
    </row>
    <row r="130" ht="31.5">
      <c r="A130" s="80" t="s">
        <v>102</v>
      </c>
      <c r="B130" s="74" t="s">
        <v>71</v>
      </c>
      <c r="C130" s="88" t="str">
        <f t="shared" si="18"/>
        <v>1102</v>
      </c>
      <c r="D130" s="88"/>
      <c r="E130" s="75" t="s">
        <v>214</v>
      </c>
      <c r="F130" s="75" t="s">
        <v>103</v>
      </c>
      <c r="G130" s="73">
        <v>20000</v>
      </c>
      <c r="I130" s="4"/>
      <c r="K130" s="81"/>
    </row>
    <row r="131" s="91" customFormat="1" ht="47.25">
      <c r="A131" s="87" t="s">
        <v>215</v>
      </c>
      <c r="B131" s="77" t="s">
        <v>71</v>
      </c>
      <c r="C131" s="78" t="s">
        <v>216</v>
      </c>
      <c r="D131" s="78"/>
      <c r="E131" s="78" t="s">
        <v>217</v>
      </c>
      <c r="F131" s="78"/>
      <c r="G131" s="79">
        <f t="shared" si="17"/>
        <v>27000</v>
      </c>
      <c r="H131" s="93"/>
    </row>
    <row r="132" ht="31.5">
      <c r="A132" s="80" t="s">
        <v>218</v>
      </c>
      <c r="B132" s="74" t="s">
        <v>71</v>
      </c>
      <c r="C132" s="75" t="s">
        <v>219</v>
      </c>
      <c r="D132" s="75"/>
      <c r="E132" s="75" t="s">
        <v>220</v>
      </c>
      <c r="F132" s="75"/>
      <c r="G132" s="73">
        <f t="shared" si="17"/>
        <v>27000</v>
      </c>
      <c r="H132" s="95"/>
    </row>
    <row r="133" ht="31.5">
      <c r="A133" s="80" t="s">
        <v>221</v>
      </c>
      <c r="B133" s="74" t="s">
        <v>71</v>
      </c>
      <c r="C133" s="75" t="s">
        <v>219</v>
      </c>
      <c r="D133" s="75"/>
      <c r="E133" s="75" t="s">
        <v>222</v>
      </c>
      <c r="F133" s="75"/>
      <c r="G133" s="73">
        <f t="shared" si="17"/>
        <v>27000</v>
      </c>
      <c r="H133" s="95"/>
    </row>
    <row r="134" ht="18.75">
      <c r="A134" s="80" t="s">
        <v>223</v>
      </c>
      <c r="B134" s="74" t="s">
        <v>71</v>
      </c>
      <c r="C134" s="75" t="s">
        <v>219</v>
      </c>
      <c r="D134" s="75"/>
      <c r="E134" s="75" t="s">
        <v>222</v>
      </c>
      <c r="F134" s="75" t="s">
        <v>224</v>
      </c>
      <c r="G134" s="73">
        <f t="shared" si="17"/>
        <v>27000</v>
      </c>
      <c r="H134" s="95"/>
    </row>
    <row r="135" ht="18.75">
      <c r="A135" s="80" t="s">
        <v>225</v>
      </c>
      <c r="B135" s="74" t="s">
        <v>71</v>
      </c>
      <c r="C135" s="75" t="s">
        <v>219</v>
      </c>
      <c r="D135" s="75"/>
      <c r="E135" s="75" t="s">
        <v>222</v>
      </c>
      <c r="F135" s="75" t="s">
        <v>226</v>
      </c>
      <c r="G135" s="73">
        <v>27000</v>
      </c>
      <c r="H135" s="95"/>
    </row>
    <row r="136" ht="58.5">
      <c r="A136" s="98" t="s">
        <v>227</v>
      </c>
      <c r="B136" s="77"/>
      <c r="C136" s="78"/>
      <c r="D136" s="78"/>
      <c r="E136" s="78"/>
      <c r="F136" s="78"/>
      <c r="G136" s="79">
        <f>G137+G152+G167</f>
        <v>3650837.3300000001</v>
      </c>
      <c r="I136" s="4"/>
      <c r="K136" s="81"/>
    </row>
    <row r="137" ht="18.75">
      <c r="A137" s="67" t="s">
        <v>228</v>
      </c>
      <c r="B137" s="74" t="s">
        <v>229</v>
      </c>
      <c r="C137" s="75" t="s">
        <v>230</v>
      </c>
      <c r="D137" s="75"/>
      <c r="E137" s="75" t="s">
        <v>76</v>
      </c>
      <c r="F137" s="75"/>
      <c r="G137" s="73">
        <f t="shared" ref="G137:G138" si="19">G138</f>
        <v>3140104</v>
      </c>
      <c r="I137" s="4"/>
      <c r="K137" s="81"/>
    </row>
    <row r="138" ht="18.75">
      <c r="A138" s="67" t="s">
        <v>231</v>
      </c>
      <c r="B138" s="74" t="s">
        <v>229</v>
      </c>
      <c r="C138" s="75" t="s">
        <v>232</v>
      </c>
      <c r="D138" s="75"/>
      <c r="E138" s="75" t="s">
        <v>233</v>
      </c>
      <c r="F138" s="75"/>
      <c r="G138" s="73">
        <f t="shared" si="19"/>
        <v>3140104</v>
      </c>
      <c r="I138" s="4"/>
    </row>
    <row r="139" ht="18.75">
      <c r="A139" s="76" t="s">
        <v>234</v>
      </c>
      <c r="B139" s="77" t="s">
        <v>229</v>
      </c>
      <c r="C139" s="78" t="s">
        <v>232</v>
      </c>
      <c r="D139" s="78"/>
      <c r="E139" s="78" t="s">
        <v>235</v>
      </c>
      <c r="F139" s="78"/>
      <c r="G139" s="79">
        <f>G140+G145+G150</f>
        <v>3140104</v>
      </c>
      <c r="I139" s="4"/>
      <c r="K139" s="81"/>
    </row>
    <row r="140" ht="31.5">
      <c r="A140" s="67" t="s">
        <v>236</v>
      </c>
      <c r="B140" s="74" t="s">
        <v>229</v>
      </c>
      <c r="C140" s="75" t="s">
        <v>232</v>
      </c>
      <c r="D140" s="75"/>
      <c r="E140" s="75" t="s">
        <v>237</v>
      </c>
      <c r="F140" s="75"/>
      <c r="G140" s="73">
        <f t="shared" ref="G140:G141" si="20">G141</f>
        <v>2473074.54</v>
      </c>
      <c r="I140" s="4"/>
    </row>
    <row r="141" ht="78.75">
      <c r="A141" s="67" t="s">
        <v>81</v>
      </c>
      <c r="B141" s="74" t="s">
        <v>229</v>
      </c>
      <c r="C141" s="75" t="s">
        <v>232</v>
      </c>
      <c r="D141" s="75"/>
      <c r="E141" s="75" t="s">
        <v>237</v>
      </c>
      <c r="F141" s="75" t="s">
        <v>82</v>
      </c>
      <c r="G141" s="73">
        <f t="shared" si="20"/>
        <v>2473074.54</v>
      </c>
      <c r="I141" s="4"/>
      <c r="J141" s="81"/>
    </row>
    <row r="142" ht="31.5">
      <c r="A142" s="67" t="s">
        <v>238</v>
      </c>
      <c r="B142" s="74" t="s">
        <v>229</v>
      </c>
      <c r="C142" s="75" t="s">
        <v>232</v>
      </c>
      <c r="D142" s="75"/>
      <c r="E142" s="75" t="s">
        <v>237</v>
      </c>
      <c r="F142" s="75" t="s">
        <v>239</v>
      </c>
      <c r="G142" s="73">
        <f>G143+G144</f>
        <v>2473074.54</v>
      </c>
      <c r="I142" s="4"/>
      <c r="J142" s="81">
        <f>J143+J144</f>
        <v>4239556.3542857096</v>
      </c>
      <c r="K142" s="81"/>
    </row>
    <row r="143" ht="18.75">
      <c r="A143" s="67" t="s">
        <v>240</v>
      </c>
      <c r="B143" s="74" t="s">
        <v>229</v>
      </c>
      <c r="C143" s="75" t="s">
        <v>232</v>
      </c>
      <c r="D143" s="75"/>
      <c r="E143" s="75" t="s">
        <v>237</v>
      </c>
      <c r="F143" s="75" t="s">
        <v>241</v>
      </c>
      <c r="G143" s="73">
        <f>1500777.54+400000</f>
        <v>1900777.54</v>
      </c>
      <c r="I143" s="4"/>
      <c r="J143" s="81">
        <f t="shared" ref="J143:J144" si="21">G143/7*12</f>
        <v>3258475.7828571401</v>
      </c>
      <c r="K143" s="81"/>
    </row>
    <row r="144" ht="63">
      <c r="A144" s="67" t="s">
        <v>87</v>
      </c>
      <c r="B144" s="74" t="s">
        <v>229</v>
      </c>
      <c r="C144" s="75" t="s">
        <v>232</v>
      </c>
      <c r="D144" s="75"/>
      <c r="E144" s="75" t="s">
        <v>237</v>
      </c>
      <c r="F144" s="75" t="s">
        <v>242</v>
      </c>
      <c r="G144" s="73">
        <f>451497+120800</f>
        <v>572297</v>
      </c>
      <c r="I144" s="81"/>
      <c r="J144" s="81">
        <f t="shared" si="21"/>
        <v>981080.57142857194</v>
      </c>
      <c r="K144" s="81"/>
      <c r="M144" s="81"/>
    </row>
    <row r="145" ht="31.5">
      <c r="A145" s="80" t="s">
        <v>96</v>
      </c>
      <c r="B145" s="74" t="s">
        <v>229</v>
      </c>
      <c r="C145" s="75" t="s">
        <v>232</v>
      </c>
      <c r="D145" s="75"/>
      <c r="E145" s="75" t="s">
        <v>243</v>
      </c>
      <c r="F145" s="75" t="s">
        <v>97</v>
      </c>
      <c r="G145" s="73">
        <f>G146</f>
        <v>662629.45999999996</v>
      </c>
      <c r="I145" s="4"/>
    </row>
    <row r="146" ht="31.5">
      <c r="A146" s="80" t="s">
        <v>98</v>
      </c>
      <c r="B146" s="74" t="s">
        <v>229</v>
      </c>
      <c r="C146" s="75" t="s">
        <v>232</v>
      </c>
      <c r="D146" s="75"/>
      <c r="E146" s="75" t="s">
        <v>243</v>
      </c>
      <c r="F146" s="75" t="s">
        <v>99</v>
      </c>
      <c r="G146" s="73">
        <f>G148+G149+G147</f>
        <v>662629.45999999996</v>
      </c>
      <c r="I146" s="4"/>
    </row>
    <row r="147" ht="31.5">
      <c r="A147" s="80" t="s">
        <v>100</v>
      </c>
      <c r="B147" s="74" t="s">
        <v>229</v>
      </c>
      <c r="C147" s="75" t="s">
        <v>232</v>
      </c>
      <c r="D147" s="75"/>
      <c r="E147" s="75" t="s">
        <v>243</v>
      </c>
      <c r="F147" s="75" t="s">
        <v>101</v>
      </c>
      <c r="G147" s="73">
        <v>2600</v>
      </c>
      <c r="I147" s="4"/>
    </row>
    <row r="148" ht="31.5">
      <c r="A148" s="80" t="s">
        <v>102</v>
      </c>
      <c r="B148" s="74" t="s">
        <v>229</v>
      </c>
      <c r="C148" s="75" t="s">
        <v>232</v>
      </c>
      <c r="D148" s="75"/>
      <c r="E148" s="75" t="s">
        <v>243</v>
      </c>
      <c r="F148" s="75" t="s">
        <v>103</v>
      </c>
      <c r="G148" s="73">
        <f>350029.46+60000</f>
        <v>410029.46000000002</v>
      </c>
      <c r="I148" s="4"/>
      <c r="K148" s="81"/>
    </row>
    <row r="149" ht="18.75">
      <c r="A149" s="80" t="s">
        <v>104</v>
      </c>
      <c r="B149" s="74" t="s">
        <v>229</v>
      </c>
      <c r="C149" s="75" t="s">
        <v>232</v>
      </c>
      <c r="D149" s="75"/>
      <c r="E149" s="75" t="s">
        <v>243</v>
      </c>
      <c r="F149" s="75" t="s">
        <v>105</v>
      </c>
      <c r="G149" s="73">
        <v>250000</v>
      </c>
      <c r="I149" s="4"/>
    </row>
    <row r="150" ht="18.75">
      <c r="A150" s="80" t="s">
        <v>106</v>
      </c>
      <c r="B150" s="74" t="s">
        <v>229</v>
      </c>
      <c r="C150" s="75" t="s">
        <v>232</v>
      </c>
      <c r="D150" s="75"/>
      <c r="E150" s="75" t="s">
        <v>243</v>
      </c>
      <c r="F150" s="75" t="s">
        <v>107</v>
      </c>
      <c r="G150" s="73">
        <f>G151</f>
        <v>4400</v>
      </c>
      <c r="I150" s="4"/>
    </row>
    <row r="151" ht="18.75">
      <c r="A151" s="80" t="s">
        <v>116</v>
      </c>
      <c r="B151" s="74" t="s">
        <v>229</v>
      </c>
      <c r="C151" s="75" t="s">
        <v>232</v>
      </c>
      <c r="D151" s="75"/>
      <c r="E151" s="75" t="s">
        <v>243</v>
      </c>
      <c r="F151" s="75" t="s">
        <v>117</v>
      </c>
      <c r="G151" s="73">
        <v>4400</v>
      </c>
      <c r="I151" s="4"/>
      <c r="K151" s="81"/>
    </row>
    <row r="152" ht="31.5">
      <c r="A152" s="76" t="s">
        <v>244</v>
      </c>
      <c r="B152" s="74" t="s">
        <v>229</v>
      </c>
      <c r="C152" s="78" t="s">
        <v>232</v>
      </c>
      <c r="D152" s="78"/>
      <c r="E152" s="78" t="s">
        <v>245</v>
      </c>
      <c r="F152" s="78"/>
      <c r="G152" s="79">
        <f>G153+G157</f>
        <v>500733.33000000002</v>
      </c>
      <c r="I152" s="4"/>
      <c r="K152" s="81"/>
    </row>
    <row r="153" ht="78.75">
      <c r="A153" s="67" t="s">
        <v>81</v>
      </c>
      <c r="B153" s="74" t="s">
        <v>229</v>
      </c>
      <c r="C153" s="75" t="s">
        <v>232</v>
      </c>
      <c r="D153" s="75"/>
      <c r="E153" s="75" t="s">
        <v>246</v>
      </c>
      <c r="F153" s="75" t="s">
        <v>82</v>
      </c>
      <c r="G153" s="73">
        <f>G154</f>
        <v>486274.66999999998</v>
      </c>
      <c r="I153" s="4">
        <f>I154*1.302</f>
        <v>593347.9608</v>
      </c>
      <c r="J153" s="81">
        <f>I153-G153</f>
        <v>107073.2908</v>
      </c>
    </row>
    <row r="154" ht="31.5">
      <c r="A154" s="67" t="s">
        <v>238</v>
      </c>
      <c r="B154" s="74" t="s">
        <v>229</v>
      </c>
      <c r="C154" s="75" t="s">
        <v>232</v>
      </c>
      <c r="D154" s="75"/>
      <c r="E154" s="75" t="s">
        <v>246</v>
      </c>
      <c r="F154" s="75" t="s">
        <v>239</v>
      </c>
      <c r="G154" s="73">
        <f>G155+G156</f>
        <v>486274.66999999998</v>
      </c>
      <c r="I154" s="4">
        <f>37976.7*12</f>
        <v>455720.40000000002</v>
      </c>
      <c r="K154" s="81"/>
    </row>
    <row r="155" ht="18.75">
      <c r="A155" s="67" t="s">
        <v>240</v>
      </c>
      <c r="B155" s="74" t="s">
        <v>229</v>
      </c>
      <c r="C155" s="75" t="s">
        <v>232</v>
      </c>
      <c r="D155" s="75"/>
      <c r="E155" s="75" t="s">
        <v>246</v>
      </c>
      <c r="F155" s="75" t="s">
        <v>241</v>
      </c>
      <c r="G155" s="73">
        <f>308657.59+64500</f>
        <v>373157.59000000003</v>
      </c>
      <c r="I155" s="4"/>
      <c r="K155" s="81"/>
      <c r="M155" s="81"/>
    </row>
    <row r="156" ht="63">
      <c r="A156" s="67" t="s">
        <v>87</v>
      </c>
      <c r="B156" s="74" t="s">
        <v>229</v>
      </c>
      <c r="C156" s="75" t="s">
        <v>232</v>
      </c>
      <c r="D156" s="75"/>
      <c r="E156" s="75" t="s">
        <v>246</v>
      </c>
      <c r="F156" s="75" t="s">
        <v>242</v>
      </c>
      <c r="G156" s="73">
        <f>93637.08+19480</f>
        <v>113117.08</v>
      </c>
      <c r="I156" s="4"/>
      <c r="K156" s="81"/>
    </row>
    <row r="157" ht="18.75">
      <c r="A157" s="67" t="s">
        <v>247</v>
      </c>
      <c r="B157" s="74" t="s">
        <v>229</v>
      </c>
      <c r="C157" s="75" t="s">
        <v>232</v>
      </c>
      <c r="D157" s="75"/>
      <c r="E157" s="75" t="s">
        <v>243</v>
      </c>
      <c r="F157" s="75"/>
      <c r="G157" s="73">
        <f t="shared" ref="G157:G159" si="22">G158</f>
        <v>14458.66</v>
      </c>
      <c r="I157" s="4"/>
    </row>
    <row r="158" ht="31.5">
      <c r="A158" s="80" t="s">
        <v>96</v>
      </c>
      <c r="B158" s="74" t="s">
        <v>229</v>
      </c>
      <c r="C158" s="75" t="s">
        <v>232</v>
      </c>
      <c r="D158" s="75"/>
      <c r="E158" s="75" t="s">
        <v>243</v>
      </c>
      <c r="F158" s="75" t="s">
        <v>97</v>
      </c>
      <c r="G158" s="73">
        <f t="shared" si="22"/>
        <v>14458.66</v>
      </c>
      <c r="I158" s="4"/>
    </row>
    <row r="159" ht="31.5">
      <c r="A159" s="80" t="s">
        <v>98</v>
      </c>
      <c r="B159" s="74" t="s">
        <v>229</v>
      </c>
      <c r="C159" s="75" t="s">
        <v>232</v>
      </c>
      <c r="D159" s="75"/>
      <c r="E159" s="75" t="s">
        <v>243</v>
      </c>
      <c r="F159" s="75" t="s">
        <v>99</v>
      </c>
      <c r="G159" s="73">
        <f t="shared" si="22"/>
        <v>14458.66</v>
      </c>
      <c r="I159" s="4"/>
    </row>
    <row r="160" ht="31.5">
      <c r="A160" s="80" t="s">
        <v>102</v>
      </c>
      <c r="B160" s="74" t="s">
        <v>229</v>
      </c>
      <c r="C160" s="75" t="s">
        <v>232</v>
      </c>
      <c r="D160" s="75"/>
      <c r="E160" s="75" t="s">
        <v>243</v>
      </c>
      <c r="F160" s="75" t="s">
        <v>103</v>
      </c>
      <c r="G160" s="73">
        <f>4458.66+10000</f>
        <v>14458.66</v>
      </c>
      <c r="I160" s="4"/>
      <c r="K160" s="81"/>
    </row>
    <row r="161" ht="18.75" hidden="1">
      <c r="A161" s="67"/>
      <c r="B161" s="74"/>
      <c r="C161" s="75"/>
      <c r="D161" s="75"/>
      <c r="E161" s="75"/>
      <c r="F161" s="75"/>
      <c r="G161" s="73"/>
      <c r="I161" s="4"/>
    </row>
    <row r="162" ht="31.5" hidden="1">
      <c r="A162" s="67" t="s">
        <v>248</v>
      </c>
      <c r="B162" s="74" t="s">
        <v>229</v>
      </c>
      <c r="C162" s="75" t="s">
        <v>249</v>
      </c>
      <c r="D162" s="75"/>
      <c r="E162" s="88" t="s">
        <v>250</v>
      </c>
      <c r="F162" s="75"/>
      <c r="G162" s="73">
        <f t="shared" ref="G162:G171" si="23">G163</f>
        <v>0</v>
      </c>
      <c r="H162" s="4"/>
    </row>
    <row r="163" ht="31.5" hidden="1">
      <c r="A163" s="67" t="s">
        <v>251</v>
      </c>
      <c r="B163" s="74" t="s">
        <v>229</v>
      </c>
      <c r="C163" s="88" t="str">
        <f t="shared" si="18"/>
        <v>0804</v>
      </c>
      <c r="D163" s="88"/>
      <c r="E163" s="88" t="str">
        <f t="shared" ref="E163:E166" si="24">E162</f>
        <v xml:space="preserve">91 7 13 90310</v>
      </c>
      <c r="F163" s="75"/>
      <c r="G163" s="73">
        <f t="shared" si="23"/>
        <v>0</v>
      </c>
      <c r="H163" s="4"/>
      <c r="I163" s="97"/>
    </row>
    <row r="164" ht="31.5" hidden="1">
      <c r="A164" s="80" t="s">
        <v>96</v>
      </c>
      <c r="B164" s="74" t="s">
        <v>229</v>
      </c>
      <c r="C164" s="88" t="str">
        <f>C162</f>
        <v>0804</v>
      </c>
      <c r="D164" s="88"/>
      <c r="E164" s="88" t="str">
        <f t="shared" si="24"/>
        <v xml:space="preserve">91 7 13 90310</v>
      </c>
      <c r="F164" s="75" t="s">
        <v>97</v>
      </c>
      <c r="G164" s="73">
        <f t="shared" si="23"/>
        <v>0</v>
      </c>
      <c r="H164" s="4"/>
    </row>
    <row r="165" ht="31.5" hidden="1">
      <c r="A165" s="80" t="s">
        <v>98</v>
      </c>
      <c r="B165" s="74" t="s">
        <v>229</v>
      </c>
      <c r="C165" s="88" t="str">
        <f t="shared" ref="C165:C166" si="25">C164</f>
        <v>0804</v>
      </c>
      <c r="D165" s="88"/>
      <c r="E165" s="88" t="str">
        <f t="shared" si="24"/>
        <v xml:space="preserve">91 7 13 90310</v>
      </c>
      <c r="F165" s="75" t="s">
        <v>99</v>
      </c>
      <c r="G165" s="73">
        <f t="shared" si="23"/>
        <v>0</v>
      </c>
      <c r="H165" s="4"/>
    </row>
    <row r="166" ht="31.5" hidden="1">
      <c r="A166" s="80" t="s">
        <v>102</v>
      </c>
      <c r="B166" s="74" t="s">
        <v>229</v>
      </c>
      <c r="C166" s="88" t="str">
        <f t="shared" si="25"/>
        <v>0804</v>
      </c>
      <c r="D166" s="88"/>
      <c r="E166" s="88" t="str">
        <f t="shared" si="24"/>
        <v xml:space="preserve">91 7 13 90310</v>
      </c>
      <c r="F166" s="75" t="s">
        <v>103</v>
      </c>
      <c r="G166" s="73"/>
      <c r="H166" s="4"/>
    </row>
    <row r="167" ht="31.5">
      <c r="A167" s="76" t="s">
        <v>252</v>
      </c>
      <c r="B167" s="74" t="s">
        <v>71</v>
      </c>
      <c r="C167" s="75" t="s">
        <v>249</v>
      </c>
      <c r="D167" s="75"/>
      <c r="E167" s="78"/>
      <c r="F167" s="75"/>
      <c r="G167" s="79">
        <f t="shared" si="23"/>
        <v>10000</v>
      </c>
      <c r="H167" s="4"/>
    </row>
    <row r="168" ht="47.25">
      <c r="A168" s="80" t="s">
        <v>253</v>
      </c>
      <c r="B168" s="74" t="s">
        <v>71</v>
      </c>
      <c r="C168" s="75" t="s">
        <v>249</v>
      </c>
      <c r="D168" s="75"/>
      <c r="E168" s="75" t="s">
        <v>254</v>
      </c>
      <c r="F168" s="75"/>
      <c r="G168" s="73">
        <f t="shared" si="23"/>
        <v>10000</v>
      </c>
      <c r="H168" s="4"/>
    </row>
    <row r="169" ht="31.5">
      <c r="A169" s="80" t="s">
        <v>96</v>
      </c>
      <c r="B169" s="74" t="s">
        <v>71</v>
      </c>
      <c r="C169" s="75" t="s">
        <v>249</v>
      </c>
      <c r="D169" s="75"/>
      <c r="E169" s="75" t="s">
        <v>255</v>
      </c>
      <c r="F169" s="75" t="s">
        <v>97</v>
      </c>
      <c r="G169" s="73">
        <f t="shared" si="23"/>
        <v>10000</v>
      </c>
      <c r="H169" s="4"/>
    </row>
    <row r="170" ht="31.5">
      <c r="A170" s="80" t="s">
        <v>98</v>
      </c>
      <c r="B170" s="74" t="s">
        <v>71</v>
      </c>
      <c r="C170" s="75" t="s">
        <v>249</v>
      </c>
      <c r="D170" s="75"/>
      <c r="E170" s="75" t="s">
        <v>255</v>
      </c>
      <c r="F170" s="75" t="s">
        <v>99</v>
      </c>
      <c r="G170" s="73">
        <f t="shared" si="23"/>
        <v>10000</v>
      </c>
      <c r="H170" s="4"/>
    </row>
    <row r="171" ht="31.5">
      <c r="A171" s="80" t="s">
        <v>102</v>
      </c>
      <c r="B171" s="74" t="s">
        <v>71</v>
      </c>
      <c r="C171" s="75" t="s">
        <v>249</v>
      </c>
      <c r="D171" s="75"/>
      <c r="E171" s="75" t="s">
        <v>255</v>
      </c>
      <c r="F171" s="75" t="s">
        <v>103</v>
      </c>
      <c r="G171" s="73">
        <f t="shared" si="23"/>
        <v>10000</v>
      </c>
      <c r="H171" s="4"/>
    </row>
    <row r="172" ht="18.75">
      <c r="A172" s="80" t="s">
        <v>256</v>
      </c>
      <c r="B172" s="74" t="s">
        <v>71</v>
      </c>
      <c r="C172" s="75" t="s">
        <v>249</v>
      </c>
      <c r="D172" s="75"/>
      <c r="E172" s="75" t="s">
        <v>255</v>
      </c>
      <c r="F172" s="75" t="s">
        <v>103</v>
      </c>
      <c r="G172" s="73">
        <v>10000</v>
      </c>
      <c r="H172" s="4"/>
    </row>
    <row r="173" ht="18.75">
      <c r="A173" s="67" t="s">
        <v>257</v>
      </c>
      <c r="B173" s="74"/>
      <c r="C173" s="75"/>
      <c r="D173" s="75"/>
      <c r="E173" s="75"/>
      <c r="F173" s="75"/>
      <c r="G173" s="73">
        <f>G7+G136</f>
        <v>12637940.538000001</v>
      </c>
      <c r="H173" s="82" t="e">
        <f>G173-G39-G44-G53-G80-G94-#REF!</f>
        <v>#REF!</v>
      </c>
      <c r="J173" s="81">
        <f>J153+K142+K21</f>
        <v>107073.2908</v>
      </c>
      <c r="K173" s="81"/>
      <c r="M173" s="81"/>
    </row>
    <row r="174" ht="15.75">
      <c r="A174" s="99"/>
      <c r="B174" s="100"/>
      <c r="C174" s="101"/>
      <c r="D174" s="101"/>
      <c r="E174" s="101"/>
      <c r="F174" s="101"/>
      <c r="G174" s="66"/>
      <c r="H174" s="82" t="e">
        <f>G173-H173</f>
        <v>#REF!</v>
      </c>
    </row>
    <row r="175" ht="12.75">
      <c r="A175" s="102"/>
      <c r="K175" s="81"/>
    </row>
    <row r="176" ht="15.75">
      <c r="A176" s="99"/>
      <c r="B176" s="100"/>
      <c r="C176" s="101"/>
      <c r="D176" s="101"/>
      <c r="E176" s="101"/>
      <c r="F176" s="101"/>
      <c r="G176" s="66"/>
      <c r="K176" s="81"/>
    </row>
    <row r="177" ht="15.75">
      <c r="A177" s="61"/>
      <c r="B177" s="62"/>
      <c r="C177" s="62"/>
      <c r="D177" s="62"/>
      <c r="E177" s="62"/>
      <c r="F177" s="62"/>
      <c r="G177" s="66"/>
    </row>
    <row r="178" ht="15.75">
      <c r="A178" s="61"/>
      <c r="B178" s="62"/>
      <c r="C178" s="62"/>
      <c r="D178" s="62"/>
      <c r="E178" s="62"/>
      <c r="F178" s="62"/>
      <c r="G178" s="66"/>
    </row>
    <row r="179" ht="15.75">
      <c r="A179" s="61"/>
      <c r="B179" s="62"/>
      <c r="C179" s="62"/>
      <c r="D179" s="62"/>
      <c r="E179" s="62"/>
      <c r="F179" s="62"/>
      <c r="G179" s="66"/>
    </row>
    <row r="180" ht="15.75">
      <c r="A180" s="61"/>
      <c r="B180" s="62"/>
      <c r="C180" s="62"/>
      <c r="D180" s="62"/>
      <c r="E180" s="62"/>
      <c r="F180" s="62"/>
      <c r="G180" s="66"/>
    </row>
    <row r="181" ht="15.75">
      <c r="A181" s="61"/>
      <c r="B181" s="62"/>
      <c r="C181" s="62"/>
      <c r="D181" s="62"/>
      <c r="E181" s="62"/>
      <c r="F181" s="62"/>
      <c r="G181" s="66"/>
    </row>
    <row r="182" ht="15.75">
      <c r="A182" s="61"/>
      <c r="B182" s="62"/>
      <c r="C182" s="62"/>
      <c r="D182" s="62"/>
      <c r="E182" s="62"/>
      <c r="F182" s="62"/>
      <c r="G182" s="66"/>
    </row>
    <row r="183" ht="15.75">
      <c r="A183" s="61"/>
      <c r="B183" s="62"/>
      <c r="C183" s="62"/>
      <c r="D183" s="62"/>
      <c r="E183" s="62"/>
      <c r="F183" s="62"/>
      <c r="G183" s="66"/>
    </row>
    <row r="184" ht="15.75">
      <c r="A184" s="61"/>
      <c r="B184" s="62"/>
      <c r="C184" s="62"/>
      <c r="D184" s="62"/>
      <c r="E184" s="62"/>
      <c r="F184" s="62"/>
      <c r="G184" s="66"/>
    </row>
    <row r="185" ht="15.75">
      <c r="A185" s="61"/>
      <c r="B185" s="62"/>
      <c r="C185" s="62"/>
      <c r="D185" s="62"/>
      <c r="E185" s="62"/>
      <c r="F185" s="62"/>
      <c r="G185" s="66"/>
    </row>
    <row r="186" ht="15.75">
      <c r="A186" s="61"/>
      <c r="B186" s="62"/>
      <c r="C186" s="62"/>
      <c r="D186" s="62"/>
      <c r="E186" s="62"/>
      <c r="F186" s="62"/>
      <c r="G186" s="66"/>
    </row>
    <row r="187" ht="15.75">
      <c r="A187" s="61"/>
      <c r="B187" s="62"/>
      <c r="C187" s="62"/>
      <c r="D187" s="62"/>
      <c r="E187" s="62"/>
      <c r="F187" s="62"/>
      <c r="G187" s="66"/>
    </row>
    <row r="188" ht="15.75">
      <c r="A188" s="61"/>
      <c r="B188" s="62"/>
      <c r="C188" s="62"/>
      <c r="D188" s="62"/>
      <c r="E188" s="62"/>
      <c r="F188" s="62"/>
      <c r="G188" s="66"/>
    </row>
    <row r="189" ht="15.75">
      <c r="A189" s="61"/>
      <c r="B189" s="62"/>
      <c r="C189" s="62"/>
      <c r="D189" s="62"/>
      <c r="E189" s="62"/>
      <c r="F189" s="62"/>
      <c r="G189" s="66"/>
    </row>
    <row r="190" ht="15.75">
      <c r="A190" s="61"/>
      <c r="B190" s="62"/>
      <c r="C190" s="62"/>
      <c r="D190" s="62"/>
      <c r="E190" s="62"/>
      <c r="F190" s="62"/>
      <c r="G190" s="66"/>
    </row>
    <row r="191" ht="15.75">
      <c r="A191" s="61"/>
      <c r="B191" s="62"/>
      <c r="C191" s="62"/>
      <c r="D191" s="62"/>
      <c r="E191" s="62"/>
      <c r="F191" s="62"/>
      <c r="G191" s="66"/>
    </row>
    <row r="192" ht="15.75">
      <c r="A192" s="61"/>
      <c r="B192" s="62"/>
      <c r="C192" s="62"/>
      <c r="D192" s="62"/>
      <c r="E192" s="62"/>
      <c r="F192" s="62"/>
      <c r="G192" s="66"/>
    </row>
    <row r="193" ht="15.75">
      <c r="A193" s="61"/>
      <c r="B193" s="62"/>
      <c r="C193" s="62"/>
      <c r="D193" s="62"/>
      <c r="E193" s="62"/>
      <c r="F193" s="62"/>
      <c r="G193" s="66"/>
    </row>
    <row r="194" ht="15.75">
      <c r="A194" s="61"/>
      <c r="B194" s="62"/>
      <c r="C194" s="62"/>
      <c r="D194" s="62"/>
      <c r="E194" s="62"/>
      <c r="F194" s="62"/>
      <c r="G194" s="66"/>
    </row>
    <row r="195" ht="15.75">
      <c r="A195" s="61"/>
      <c r="B195" s="62"/>
      <c r="C195" s="62"/>
      <c r="D195" s="62"/>
      <c r="E195" s="62"/>
      <c r="F195" s="62"/>
      <c r="G195" s="66"/>
    </row>
    <row r="196" ht="15.75">
      <c r="A196" s="61"/>
      <c r="B196" s="62"/>
      <c r="C196" s="62"/>
      <c r="D196" s="62"/>
      <c r="E196" s="62"/>
      <c r="F196" s="62"/>
      <c r="G196" s="66"/>
    </row>
    <row r="197" ht="15.75">
      <c r="A197" s="61"/>
      <c r="B197" s="62"/>
      <c r="C197" s="62"/>
      <c r="D197" s="62"/>
      <c r="E197" s="62"/>
      <c r="F197" s="62"/>
      <c r="G197" s="66"/>
    </row>
    <row r="198" ht="15.75">
      <c r="A198" s="61"/>
      <c r="B198" s="62"/>
      <c r="C198" s="62"/>
      <c r="D198" s="62"/>
      <c r="E198" s="62"/>
      <c r="F198" s="62"/>
      <c r="G198" s="66"/>
    </row>
    <row r="199" ht="15.75">
      <c r="A199" s="61"/>
      <c r="B199" s="62"/>
      <c r="C199" s="62"/>
      <c r="D199" s="62"/>
      <c r="E199" s="62"/>
      <c r="F199" s="62"/>
      <c r="G199" s="66"/>
    </row>
    <row r="200" ht="15.75">
      <c r="A200" s="61"/>
      <c r="B200" s="62"/>
      <c r="C200" s="62"/>
      <c r="D200" s="62"/>
      <c r="E200" s="62"/>
      <c r="F200" s="62"/>
      <c r="G200" s="66"/>
    </row>
    <row r="201" ht="15.75">
      <c r="A201" s="61"/>
      <c r="B201" s="62"/>
      <c r="C201" s="62"/>
      <c r="D201" s="62"/>
      <c r="E201" s="62"/>
      <c r="F201" s="62"/>
      <c r="G201" s="66"/>
    </row>
    <row r="202" ht="15.75">
      <c r="A202" s="61"/>
      <c r="B202" s="62"/>
      <c r="C202" s="62"/>
      <c r="D202" s="62"/>
      <c r="E202" s="62"/>
      <c r="F202" s="62"/>
      <c r="G202" s="66"/>
    </row>
  </sheetData>
  <mergeCells count="176">
    <mergeCell ref="E1:G1"/>
    <mergeCell ref="E2:G2"/>
    <mergeCell ref="A3:G3"/>
    <mergeCell ref="A5:A6"/>
    <mergeCell ref="B5:B6"/>
    <mergeCell ref="C5:D6"/>
    <mergeCell ref="E5:E6"/>
    <mergeCell ref="F5:F6"/>
    <mergeCell ref="G5:G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s>
  <printOptions headings="0" gridLines="1"/>
  <pageMargins left="0.66944444444444395" right="0.19652777777777802" top="0" bottom="0" header="0.51180555555555496" footer="0.51180555555555496"/>
  <pageSetup blackAndWhite="0" cellComments="none" copies="1" draft="0" errors="displayed" firstPageNumber="0" fitToHeight="0" fitToWidth="1" horizontalDpi="300" orientation="landscape" pageOrder="downThenOver" paperSize="9" scale="100" useFirstPageNumber="0" usePrinterDefaults="1"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filterMode="0">
    <outlinePr applyStyles="0" showOutlineSymbols="1" summaryBelow="1" summaryRight="1"/>
    <pageSetUpPr autoPageBreaks="1" fitToPage="1"/>
  </sheetPr>
  <sheetViews>
    <sheetView showGridLines="1" showRowColHeaders="1" workbookViewId="0" zoomScale="100">
      <selection activeCell="A3" activeCellId="0" sqref="A3:C4"/>
    </sheetView>
  </sheetViews>
  <sheetFormatPr defaultRowHeight="12.75"/>
  <cols>
    <col bestFit="1" customWidth="1" min="1" max="1" style="4" width="35.659999999999997"/>
    <col bestFit="1" customWidth="1" min="2" max="2" style="4" width="76.620000000000005"/>
    <col bestFit="1" customWidth="1" min="3" max="3" style="4" width="27.390000000000001"/>
    <col bestFit="1" customWidth="1" min="4" max="4" style="0" width="12.83"/>
    <col bestFit="1" customWidth="1" min="5" max="5" style="0" width="14.539999999999999"/>
    <col bestFit="1" customWidth="1" min="6" max="1025" style="0" width="9.0500000000000007"/>
  </cols>
  <sheetData>
    <row r="1" ht="103.5" customHeight="1">
      <c r="A1" s="103"/>
      <c r="B1" s="2"/>
      <c r="C1" s="63" t="s">
        <v>258</v>
      </c>
      <c r="D1" s="104"/>
    </row>
    <row r="2" ht="15.75">
      <c r="A2" s="103"/>
      <c r="B2" s="1"/>
      <c r="C2" s="1"/>
    </row>
    <row r="3" ht="18.75" customHeight="1">
      <c r="A3" s="105" t="s">
        <v>259</v>
      </c>
      <c r="B3" s="105"/>
      <c r="C3" s="105"/>
    </row>
    <row r="4" ht="27.75" customHeight="1">
      <c r="A4" s="105"/>
      <c r="B4" s="105"/>
      <c r="C4" s="105"/>
    </row>
    <row r="5" ht="12.75" customHeight="1">
      <c r="A5" s="106" t="s">
        <v>260</v>
      </c>
      <c r="B5" s="106"/>
      <c r="C5" s="106"/>
    </row>
    <row r="6" ht="12.75" customHeight="1">
      <c r="A6" s="107" t="s">
        <v>261</v>
      </c>
      <c r="B6" s="107" t="s">
        <v>262</v>
      </c>
      <c r="C6" s="107" t="s">
        <v>7</v>
      </c>
      <c r="D6" s="108"/>
      <c r="E6" s="108"/>
    </row>
    <row r="7" ht="15">
      <c r="A7" s="107"/>
      <c r="B7" s="107"/>
      <c r="C7" s="107"/>
      <c r="D7" s="108"/>
      <c r="E7" s="108"/>
    </row>
    <row r="8" ht="15">
      <c r="A8" s="107"/>
      <c r="B8" s="107"/>
      <c r="C8" s="107"/>
      <c r="D8" s="108"/>
      <c r="E8" s="108"/>
    </row>
    <row r="9" s="4" customFormat="1" ht="18.75">
      <c r="A9" s="78" t="s">
        <v>263</v>
      </c>
      <c r="B9" s="109" t="s">
        <v>264</v>
      </c>
      <c r="C9" s="110">
        <f>C10+C43+C60+C38+C32+C65</f>
        <v>1739100</v>
      </c>
    </row>
    <row r="10" ht="18.75">
      <c r="A10" s="78" t="s">
        <v>265</v>
      </c>
      <c r="B10" s="109" t="s">
        <v>266</v>
      </c>
      <c r="C10" s="110">
        <f t="shared" ref="C10:C11" si="26">C11</f>
        <v>250000</v>
      </c>
    </row>
    <row r="11" ht="18.75">
      <c r="A11" s="111" t="s">
        <v>267</v>
      </c>
      <c r="B11" s="112" t="s">
        <v>268</v>
      </c>
      <c r="C11" s="113">
        <f t="shared" si="26"/>
        <v>250000</v>
      </c>
    </row>
    <row r="12" ht="18.75">
      <c r="A12" s="111" t="s">
        <v>269</v>
      </c>
      <c r="B12" s="114" t="s">
        <v>270</v>
      </c>
      <c r="C12" s="113">
        <f>C13+C17+C22</f>
        <v>250000</v>
      </c>
    </row>
    <row r="13" ht="93.75">
      <c r="A13" s="77" t="s">
        <v>271</v>
      </c>
      <c r="B13" s="112" t="s">
        <v>272</v>
      </c>
      <c r="C13" s="113">
        <f>210000+40000</f>
        <v>250000</v>
      </c>
    </row>
    <row r="14" ht="18.75" hidden="1">
      <c r="A14" s="111" t="s">
        <v>273</v>
      </c>
      <c r="B14" s="115" t="s">
        <v>274</v>
      </c>
      <c r="C14" s="116"/>
    </row>
    <row r="15" ht="18.75" hidden="1">
      <c r="A15" s="74" t="s">
        <v>275</v>
      </c>
      <c r="B15" s="115" t="s">
        <v>276</v>
      </c>
      <c r="C15" s="116"/>
    </row>
    <row r="16" ht="18.75" hidden="1">
      <c r="A16" s="74" t="s">
        <v>277</v>
      </c>
      <c r="B16" s="115" t="s">
        <v>278</v>
      </c>
      <c r="C16" s="116"/>
    </row>
    <row r="17" ht="18.75" hidden="1">
      <c r="A17" s="74" t="s">
        <v>279</v>
      </c>
      <c r="B17" s="115" t="s">
        <v>280</v>
      </c>
      <c r="C17" s="110"/>
    </row>
    <row r="18" ht="18.75" hidden="1">
      <c r="A18" s="74" t="s">
        <v>281</v>
      </c>
      <c r="B18" s="115" t="s">
        <v>282</v>
      </c>
      <c r="C18" s="116"/>
    </row>
    <row r="19" ht="18.75" hidden="1">
      <c r="A19" s="74" t="s">
        <v>283</v>
      </c>
      <c r="B19" s="115" t="s">
        <v>284</v>
      </c>
      <c r="C19" s="116"/>
    </row>
    <row r="20" ht="18.75" hidden="1">
      <c r="A20" s="74" t="s">
        <v>285</v>
      </c>
      <c r="B20" s="115" t="s">
        <v>286</v>
      </c>
      <c r="C20" s="116"/>
    </row>
    <row r="21" ht="18.75" hidden="1">
      <c r="A21" s="74"/>
      <c r="B21" s="115"/>
      <c r="C21" s="116"/>
    </row>
    <row r="22" ht="56.25" hidden="1">
      <c r="A22" s="111" t="s">
        <v>287</v>
      </c>
      <c r="B22" s="115" t="s">
        <v>288</v>
      </c>
      <c r="C22" s="110">
        <f>C23+C24+C25+C26</f>
        <v>0</v>
      </c>
    </row>
    <row r="23" ht="18.75" hidden="1">
      <c r="A23" s="111" t="s">
        <v>289</v>
      </c>
      <c r="B23" s="115" t="s">
        <v>274</v>
      </c>
      <c r="C23" s="116"/>
    </row>
    <row r="24" ht="18.75" hidden="1">
      <c r="A24" s="111" t="s">
        <v>290</v>
      </c>
      <c r="B24" s="115" t="s">
        <v>276</v>
      </c>
      <c r="C24" s="116"/>
    </row>
    <row r="25" ht="18.75" hidden="1">
      <c r="A25" s="111" t="s">
        <v>291</v>
      </c>
      <c r="B25" s="115" t="s">
        <v>278</v>
      </c>
      <c r="C25" s="116"/>
    </row>
    <row r="26" ht="18.75" hidden="1">
      <c r="A26" s="111" t="s">
        <v>292</v>
      </c>
      <c r="B26" s="115"/>
      <c r="C26" s="116"/>
    </row>
    <row r="27" ht="115.5" hidden="1">
      <c r="A27" s="77" t="s">
        <v>293</v>
      </c>
      <c r="B27" s="117" t="s">
        <v>294</v>
      </c>
      <c r="C27" s="110">
        <f>C28+C29+C30+C31</f>
        <v>0</v>
      </c>
    </row>
    <row r="28" ht="18.75" hidden="1">
      <c r="A28" s="111" t="s">
        <v>295</v>
      </c>
      <c r="B28" s="115"/>
      <c r="C28" s="116"/>
    </row>
    <row r="29" ht="18.75" hidden="1">
      <c r="A29" s="111" t="s">
        <v>296</v>
      </c>
      <c r="B29" s="115"/>
      <c r="C29" s="116"/>
    </row>
    <row r="30" ht="18.75" hidden="1">
      <c r="A30" s="111" t="s">
        <v>297</v>
      </c>
      <c r="B30" s="115"/>
      <c r="C30" s="116"/>
    </row>
    <row r="31" ht="18.75" hidden="1">
      <c r="A31" s="111" t="s">
        <v>298</v>
      </c>
      <c r="B31" s="115"/>
      <c r="C31" s="116"/>
    </row>
    <row r="32" ht="37.5">
      <c r="A32" s="118" t="s">
        <v>299</v>
      </c>
      <c r="B32" s="117" t="s">
        <v>300</v>
      </c>
      <c r="C32" s="110">
        <f>C33</f>
        <v>907100</v>
      </c>
    </row>
    <row r="33" ht="37.5">
      <c r="A33" s="118" t="s">
        <v>301</v>
      </c>
      <c r="B33" s="117" t="s">
        <v>302</v>
      </c>
      <c r="C33" s="119">
        <f>C34+C35+C36+C37</f>
        <v>907100</v>
      </c>
    </row>
    <row r="34" ht="93.75">
      <c r="A34" s="111" t="s">
        <v>303</v>
      </c>
      <c r="B34" s="115" t="s">
        <v>304</v>
      </c>
      <c r="C34" s="113">
        <v>418200</v>
      </c>
      <c r="E34" s="82"/>
    </row>
    <row r="35" ht="112.5">
      <c r="A35" s="111" t="s">
        <v>305</v>
      </c>
      <c r="B35" s="115" t="s">
        <v>306</v>
      </c>
      <c r="C35" s="113">
        <v>2000</v>
      </c>
    </row>
    <row r="36" ht="93.75">
      <c r="A36" s="111" t="s">
        <v>307</v>
      </c>
      <c r="B36" s="115" t="s">
        <v>308</v>
      </c>
      <c r="C36" s="113">
        <v>544700</v>
      </c>
    </row>
    <row r="37" ht="93.75">
      <c r="A37" s="111" t="s">
        <v>309</v>
      </c>
      <c r="B37" s="115" t="s">
        <v>310</v>
      </c>
      <c r="C37" s="113">
        <f>-57800</f>
        <v>-57800</v>
      </c>
    </row>
    <row r="38" ht="19.5">
      <c r="A38" s="118" t="s">
        <v>311</v>
      </c>
      <c r="B38" s="98" t="s">
        <v>312</v>
      </c>
      <c r="C38" s="110">
        <f>C39+C42+C40+C41</f>
        <v>52000</v>
      </c>
    </row>
    <row r="39" ht="18.75">
      <c r="A39" s="111" t="s">
        <v>313</v>
      </c>
      <c r="B39" s="115" t="s">
        <v>314</v>
      </c>
      <c r="C39" s="113">
        <v>52000</v>
      </c>
    </row>
    <row r="40" ht="18.75" hidden="1">
      <c r="A40" s="111" t="s">
        <v>315</v>
      </c>
      <c r="B40" s="115" t="s">
        <v>314</v>
      </c>
      <c r="C40" s="120"/>
    </row>
    <row r="41" ht="18.75" hidden="1">
      <c r="A41" s="111" t="s">
        <v>316</v>
      </c>
      <c r="B41" s="115" t="s">
        <v>314</v>
      </c>
      <c r="C41" s="120"/>
    </row>
    <row r="42" ht="18.75" hidden="1">
      <c r="A42" s="111" t="s">
        <v>317</v>
      </c>
      <c r="B42" s="115" t="s">
        <v>314</v>
      </c>
      <c r="C42" s="120"/>
    </row>
    <row r="43" ht="19.5">
      <c r="A43" s="118" t="s">
        <v>318</v>
      </c>
      <c r="B43" s="121" t="s">
        <v>319</v>
      </c>
      <c r="C43" s="110">
        <f>C44+C50</f>
        <v>530000</v>
      </c>
    </row>
    <row r="44" ht="18.75">
      <c r="A44" s="118" t="s">
        <v>320</v>
      </c>
      <c r="B44" s="109" t="s">
        <v>321</v>
      </c>
      <c r="C44" s="110">
        <f>C45</f>
        <v>42000</v>
      </c>
    </row>
    <row r="45" ht="56.25">
      <c r="A45" s="78" t="s">
        <v>322</v>
      </c>
      <c r="B45" s="109" t="s">
        <v>323</v>
      </c>
      <c r="C45" s="110">
        <f>SUM(C46:C48)+C49</f>
        <v>42000</v>
      </c>
    </row>
    <row r="46" ht="112.5">
      <c r="A46" s="111" t="s">
        <v>324</v>
      </c>
      <c r="B46" s="112" t="s">
        <v>325</v>
      </c>
      <c r="C46" s="113">
        <v>42000</v>
      </c>
    </row>
    <row r="47" ht="18.75" hidden="1">
      <c r="A47" s="111" t="s">
        <v>326</v>
      </c>
      <c r="B47" s="112"/>
      <c r="C47" s="120"/>
    </row>
    <row r="48" ht="18.75" hidden="1">
      <c r="A48" s="111" t="s">
        <v>327</v>
      </c>
      <c r="B48" s="112"/>
      <c r="C48" s="120"/>
    </row>
    <row r="49" ht="18.75" hidden="1">
      <c r="A49" s="111" t="s">
        <v>328</v>
      </c>
      <c r="B49" s="112"/>
      <c r="C49" s="120"/>
    </row>
    <row r="50" ht="18.75">
      <c r="A50" s="118" t="s">
        <v>329</v>
      </c>
      <c r="B50" s="117" t="s">
        <v>330</v>
      </c>
      <c r="C50" s="110">
        <f>C51+C56</f>
        <v>488000</v>
      </c>
    </row>
    <row r="51" ht="93.75">
      <c r="A51" s="118" t="s">
        <v>331</v>
      </c>
      <c r="B51" s="117" t="s">
        <v>332</v>
      </c>
      <c r="C51" s="110">
        <f>C52+C53+C54+C55</f>
        <v>200000</v>
      </c>
    </row>
    <row r="52" ht="18.75">
      <c r="A52" s="111" t="s">
        <v>333</v>
      </c>
      <c r="B52" s="112" t="s">
        <v>334</v>
      </c>
      <c r="C52" s="113">
        <f>40000+160000</f>
        <v>200000</v>
      </c>
    </row>
    <row r="53" ht="18.75" hidden="1">
      <c r="A53" s="111" t="s">
        <v>335</v>
      </c>
      <c r="B53" s="112"/>
      <c r="C53" s="120"/>
    </row>
    <row r="54" ht="18.75" hidden="1">
      <c r="A54" s="111" t="s">
        <v>336</v>
      </c>
      <c r="B54" s="112"/>
      <c r="C54" s="120"/>
    </row>
    <row r="55" ht="18.75" hidden="1">
      <c r="A55" s="111" t="s">
        <v>337</v>
      </c>
      <c r="B55" s="112"/>
      <c r="C55" s="116"/>
    </row>
    <row r="56" ht="75">
      <c r="A56" s="111" t="s">
        <v>338</v>
      </c>
      <c r="B56" s="115" t="s">
        <v>339</v>
      </c>
      <c r="C56" s="113">
        <f>C57</f>
        <v>288000</v>
      </c>
    </row>
    <row r="57" ht="18.75">
      <c r="A57" s="111" t="s">
        <v>340</v>
      </c>
      <c r="B57" s="112" t="s">
        <v>341</v>
      </c>
      <c r="C57" s="113">
        <v>288000</v>
      </c>
    </row>
    <row r="58" ht="76.5" hidden="1" customHeight="1">
      <c r="A58" s="111" t="s">
        <v>342</v>
      </c>
      <c r="B58" s="112"/>
      <c r="C58" s="120"/>
    </row>
    <row r="59" ht="18.75" hidden="1">
      <c r="A59" s="111" t="s">
        <v>343</v>
      </c>
      <c r="B59" s="112"/>
      <c r="C59" s="120"/>
    </row>
    <row r="60" ht="37.5" hidden="1">
      <c r="A60" s="118" t="s">
        <v>344</v>
      </c>
      <c r="B60" s="117" t="s">
        <v>345</v>
      </c>
      <c r="C60" s="110">
        <f>C61</f>
        <v>0</v>
      </c>
    </row>
    <row r="61" ht="93.75" hidden="1">
      <c r="A61" s="118" t="s">
        <v>346</v>
      </c>
      <c r="B61" s="117" t="s">
        <v>347</v>
      </c>
      <c r="C61" s="110">
        <f>C62+C63</f>
        <v>0</v>
      </c>
    </row>
    <row r="62" ht="93.75" hidden="1">
      <c r="A62" s="111" t="s">
        <v>348</v>
      </c>
      <c r="B62" s="112" t="s">
        <v>347</v>
      </c>
      <c r="C62" s="113"/>
    </row>
    <row r="63" ht="93.75" hidden="1">
      <c r="A63" s="118" t="s">
        <v>349</v>
      </c>
      <c r="B63" s="117" t="s">
        <v>350</v>
      </c>
      <c r="C63" s="110">
        <f>C64</f>
        <v>0</v>
      </c>
    </row>
    <row r="64" ht="75" hidden="1">
      <c r="A64" s="111" t="s">
        <v>351</v>
      </c>
      <c r="B64" s="112" t="s">
        <v>352</v>
      </c>
      <c r="C64" s="113"/>
    </row>
    <row r="65" ht="18.75">
      <c r="A65" s="111" t="s">
        <v>353</v>
      </c>
      <c r="B65" s="117" t="s">
        <v>354</v>
      </c>
      <c r="C65" s="116">
        <f>C66</f>
        <v>0</v>
      </c>
    </row>
    <row r="66" ht="18.75">
      <c r="A66" s="111" t="s">
        <v>355</v>
      </c>
      <c r="B66" s="112" t="s">
        <v>354</v>
      </c>
      <c r="C66" s="116"/>
    </row>
    <row r="67" ht="18.75">
      <c r="A67" s="118"/>
      <c r="B67" s="117" t="s">
        <v>356</v>
      </c>
      <c r="C67" s="110">
        <f>C60+C43+C10+C38+C32+C65</f>
        <v>1739100</v>
      </c>
    </row>
    <row r="68" ht="18.75">
      <c r="A68" s="77" t="s">
        <v>357</v>
      </c>
      <c r="B68" s="117" t="s">
        <v>358</v>
      </c>
      <c r="C68" s="122">
        <f>C69</f>
        <v>9374400</v>
      </c>
    </row>
    <row r="69" ht="37.5">
      <c r="A69" s="77" t="s">
        <v>359</v>
      </c>
      <c r="B69" s="117" t="s">
        <v>360</v>
      </c>
      <c r="C69" s="122">
        <f>C70+C78+C85+C74+C88</f>
        <v>9374400</v>
      </c>
    </row>
    <row r="70" ht="18.75">
      <c r="A70" s="77" t="s">
        <v>361</v>
      </c>
      <c r="B70" s="117" t="s">
        <v>362</v>
      </c>
      <c r="C70" s="122">
        <f>C71</f>
        <v>8975000</v>
      </c>
    </row>
    <row r="71" ht="39">
      <c r="A71" s="123" t="s">
        <v>363</v>
      </c>
      <c r="B71" s="98" t="s">
        <v>364</v>
      </c>
      <c r="C71" s="122">
        <f>C72+C73</f>
        <v>8975000</v>
      </c>
    </row>
    <row r="72" ht="37.5">
      <c r="A72" s="74" t="s">
        <v>365</v>
      </c>
      <c r="B72" s="115" t="s">
        <v>366</v>
      </c>
      <c r="C72" s="113">
        <v>470200</v>
      </c>
      <c r="E72" s="82"/>
    </row>
    <row r="73" ht="37.5">
      <c r="A73" s="74"/>
      <c r="B73" s="115" t="s">
        <v>367</v>
      </c>
      <c r="C73" s="113">
        <f>7244800+48800+1211200</f>
        <v>8504800</v>
      </c>
      <c r="E73" s="82"/>
    </row>
    <row r="74" ht="37.5">
      <c r="A74" s="77" t="s">
        <v>368</v>
      </c>
      <c r="B74" s="117" t="s">
        <v>369</v>
      </c>
      <c r="C74" s="122">
        <f>C75</f>
        <v>208800</v>
      </c>
      <c r="E74" s="82"/>
    </row>
    <row r="75" ht="18.75">
      <c r="A75" s="77" t="s">
        <v>370</v>
      </c>
      <c r="B75" s="115" t="s">
        <v>371</v>
      </c>
      <c r="C75" s="113">
        <f>C77</f>
        <v>208800</v>
      </c>
    </row>
    <row r="76" ht="18.75">
      <c r="A76" s="74" t="s">
        <v>365</v>
      </c>
      <c r="B76" s="109"/>
      <c r="C76" s="116"/>
    </row>
    <row r="77" ht="37.5">
      <c r="A77" s="77" t="s">
        <v>370</v>
      </c>
      <c r="B77" s="112" t="s">
        <v>372</v>
      </c>
      <c r="C77" s="116">
        <v>208800</v>
      </c>
      <c r="E77" s="82"/>
    </row>
    <row r="78" ht="18.75">
      <c r="A78" s="77" t="s">
        <v>373</v>
      </c>
      <c r="B78" s="117" t="s">
        <v>374</v>
      </c>
      <c r="C78" s="122">
        <f>C79+C81+C83</f>
        <v>138000</v>
      </c>
    </row>
    <row r="79" ht="56.25">
      <c r="A79" s="77" t="str">
        <f>A80</f>
        <v xml:space="preserve">000 2 02 35118 10 0000 150</v>
      </c>
      <c r="B79" s="117" t="s">
        <v>375</v>
      </c>
      <c r="C79" s="122">
        <f>C80</f>
        <v>137300</v>
      </c>
    </row>
    <row r="80" ht="56.25">
      <c r="A80" s="124" t="s">
        <v>376</v>
      </c>
      <c r="B80" s="112" t="s">
        <v>377</v>
      </c>
      <c r="C80" s="113">
        <v>137300</v>
      </c>
      <c r="E80" s="82"/>
    </row>
    <row r="81" ht="56.25">
      <c r="A81" s="77" t="str">
        <f>A82</f>
        <v xml:space="preserve">000 2 02 30024 10 0000 150</v>
      </c>
      <c r="B81" s="117" t="s">
        <v>378</v>
      </c>
      <c r="C81" s="122">
        <f>C82</f>
        <v>0</v>
      </c>
    </row>
    <row r="82" ht="37.5">
      <c r="A82" s="74" t="s">
        <v>379</v>
      </c>
      <c r="B82" s="115" t="s">
        <v>378</v>
      </c>
      <c r="C82" s="116"/>
    </row>
    <row r="83" ht="131.25">
      <c r="A83" s="77" t="s">
        <v>380</v>
      </c>
      <c r="B83" s="117" t="s">
        <v>381</v>
      </c>
      <c r="C83" s="122">
        <f>C84</f>
        <v>700</v>
      </c>
    </row>
    <row r="84" ht="131.25">
      <c r="A84" s="74" t="str">
        <f>A82</f>
        <v xml:space="preserve">000 2 02 30024 10 0000 150</v>
      </c>
      <c r="B84" s="115" t="s">
        <v>381</v>
      </c>
      <c r="C84" s="116">
        <v>700</v>
      </c>
    </row>
    <row r="85" ht="18.75">
      <c r="A85" s="78" t="s">
        <v>382</v>
      </c>
      <c r="B85" s="109" t="s">
        <v>225</v>
      </c>
      <c r="C85" s="122">
        <f t="shared" ref="C85:C86" si="27">C86</f>
        <v>0</v>
      </c>
    </row>
    <row r="86" ht="18.75">
      <c r="A86" s="75" t="s">
        <v>383</v>
      </c>
      <c r="B86" s="125" t="s">
        <v>384</v>
      </c>
      <c r="C86" s="116">
        <f t="shared" si="27"/>
        <v>0</v>
      </c>
    </row>
    <row r="87" ht="37.5">
      <c r="A87" s="75" t="s">
        <v>385</v>
      </c>
      <c r="B87" s="125" t="s">
        <v>386</v>
      </c>
      <c r="C87" s="116">
        <v>0</v>
      </c>
    </row>
    <row r="88" ht="37.5">
      <c r="A88" s="75" t="s">
        <v>387</v>
      </c>
      <c r="B88" s="125" t="s">
        <v>388</v>
      </c>
      <c r="C88" s="113">
        <v>52600</v>
      </c>
    </row>
    <row r="89" ht="18.75">
      <c r="A89" s="126"/>
      <c r="B89" s="117" t="s">
        <v>389</v>
      </c>
      <c r="C89" s="122">
        <f>C67+C68</f>
        <v>11113500</v>
      </c>
      <c r="E89" s="82"/>
    </row>
    <row r="90" ht="12.75">
      <c r="A90" s="127"/>
      <c r="B90" s="128"/>
      <c r="C90" s="129"/>
      <c r="D90" s="82"/>
    </row>
    <row r="91" ht="12.75">
      <c r="A91" s="130"/>
      <c r="B91" s="131"/>
      <c r="C91" s="129"/>
    </row>
    <row r="94" ht="12.75">
      <c r="C94" s="82"/>
    </row>
  </sheetData>
  <mergeCells count="6">
    <mergeCell ref="B2:C2"/>
    <mergeCell ref="A3:C4"/>
    <mergeCell ref="A5:C5"/>
    <mergeCell ref="A6:A8"/>
    <mergeCell ref="B6:B8"/>
    <mergeCell ref="C6:C8"/>
  </mergeCells>
  <printOptions headings="0" gridLines="1"/>
  <pageMargins left="0.70833333333333315" right="0.70833333333333315" top="0" bottom="0" header="0.51180555555555496" footer="0.51180555555555496"/>
  <pageSetup blackAndWhite="0" cellComments="none" copies="1" draft="0" errors="displayed" firstPageNumber="0" fitToHeight="0" fitToWidth="1" horizontalDpi="300" orientation="landscape" pageOrder="downThenOver" paperSize="9" scale="100" useFirstPageNumber="0" usePrinterDefaults="1" verticalDpi="300"/>
  <headerFooter/>
</worksheet>
</file>

<file path=docProps/app.xml><?xml version="1.0" encoding="utf-8"?>
<Properties xmlns="http://schemas.openxmlformats.org/officeDocument/2006/extended-properties" xmlns:vt="http://schemas.openxmlformats.org/officeDocument/2006/docPropsVTypes">
  <Application>R7-Office/6.3.1.43</Application>
  <Templ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dc:creator>
  <dc:description/>
  <dc:language>en-US</dc:language>
  <cp:lastModifiedBy>администрация корсук</cp:lastModifiedBy>
  <cp:revision>2</cp:revision>
  <dcterms:created xsi:type="dcterms:W3CDTF">2005-12-27T09:54:28Z</dcterms:created>
  <dcterms:modified xsi:type="dcterms:W3CDTF">2021-12-01T02:16:22Z</dcterms:modified>
</cp:coreProperties>
</file>