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970" activeTab="0"/>
  </bookViews>
  <sheets>
    <sheet name="прил 1 доходы" sheetId="1" r:id="rId1"/>
    <sheet name="прил 2 источники фин.дефицита" sheetId="2" r:id="rId2"/>
    <sheet name="прил 4" sheetId="3" r:id="rId3"/>
    <sheet name="прил 3 ведомст.структура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F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<sst xmlns="http://schemas.openxmlformats.org/spreadsheetml/2006/main" count="1487" uniqueCount="411">
  <si>
    <t>ОБЩЕГОСУДАРСТВЕННЫЕ ВОПРОСЫ</t>
  </si>
  <si>
    <t>О1</t>
  </si>
  <si>
    <t>ОО</t>
  </si>
  <si>
    <t>О4</t>
  </si>
  <si>
    <t>О8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</si>
  <si>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</si>
  <si>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</si>
  <si>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</si>
  <si>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</si>
  <si>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</si>
  <si>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</si>
  <si>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</si>
  <si>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</si>
  <si>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</si>
  <si>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Глава муниципального образования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</si>
  <si>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</si>
  <si>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</si>
  <si>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администраций.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</si>
  <si>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</si>
  <si>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        Наименование </t>
  </si>
  <si>
    <t>000 1 00 00000 00 0000 000</t>
  </si>
  <si>
    <t>182 1 01 00000 00 0000 000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</si>
  <si>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</si>
  <si>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</si>
  <si>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</si>
  <si>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</si>
  <si>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</si>
  <si>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182 1 06 01030 10 0000 110</t>
  </si>
  <si>
    <t>182 1 06 06000 00 0000 110</t>
  </si>
  <si>
    <t xml:space="preserve">Земельный налог </t>
  </si>
  <si>
    <t>ИТОГО  СОБСТВЕННЫХ ДОХОДОВ :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</si>
  <si>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</si>
  <si>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</si>
  <si>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 ДОХОДОВ</t>
  </si>
  <si>
    <t>Субвенции от других бюджетов бюджетной системы Российской Федерации</t>
  </si>
  <si>
    <t>рублей</t>
  </si>
  <si>
    <t>Расходы на выплаты персоналу муниципальных органов</t>
  </si>
  <si>
    <t>2ОО</t>
  </si>
  <si>
    <t xml:space="preserve">КУЛЬТУРА И КИНЕМАТОГРАФИЯ </t>
  </si>
  <si>
    <t>СОЦИАЛЬНАЯ ПОЛИТИКА</t>
  </si>
  <si>
    <t>1О</t>
  </si>
  <si>
    <t>Пенсионное обеспечение</t>
  </si>
  <si>
    <t>Социальное обеспечение и иные выплаты населению</t>
  </si>
  <si>
    <t xml:space="preserve"> ДОХОДЫ</t>
  </si>
  <si>
    <t>Налоги на прибыль</t>
  </si>
  <si>
    <t xml:space="preserve">Налоги на прибыль </t>
  </si>
  <si>
    <t>Налог на доходы физических лиц с доходов,полученных физическими лицами,являющимися налоговыми резидентами Российской Федерации в виде дивидентов от долевого участия в деятельности организаций</t>
  </si>
  <si>
    <t>Осуществление отдельных областных государственных полномочий в сфере водоснабжения и водоотведения</t>
  </si>
  <si>
    <t>О9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</si>
  <si>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</si>
  <si>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</si>
  <si>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</si>
  <si>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</si>
  <si>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4</t>
  </si>
  <si>
    <t>Налоги на товары,(работы,услуги),реализуемые на территории Российской Федерации</t>
  </si>
  <si>
    <t>182 1 03 00000 00  0000 000</t>
  </si>
  <si>
    <t>182 1 03 02000 01 0000 000</t>
  </si>
  <si>
    <t>Акцизы по подакцизным товарам(продукции),производимым на территории Российской Федерации</t>
  </si>
  <si>
    <t xml:space="preserve">182 1 03 02230 01 0000 110 </t>
  </si>
  <si>
    <t xml:space="preserve">182 1 03 02240 01 0000 110 </t>
  </si>
  <si>
    <t xml:space="preserve">182 1 03 02250 01 0000 110 </t>
  </si>
  <si>
    <t xml:space="preserve">182 1 03 02260 01 0000 110 </t>
  </si>
  <si>
    <t>Жилищно-коммунальное хозяйство</t>
  </si>
  <si>
    <t>О5</t>
  </si>
  <si>
    <t>Иные межбюджетные трансферты</t>
  </si>
  <si>
    <t>Земельный налог,с физических лиц,обладающих  земельным участком,расположенным в границах сельских поселений</t>
  </si>
  <si>
    <t>91 0 00 00000</t>
  </si>
  <si>
    <t>91 1 11 00000</t>
  </si>
  <si>
    <t>Расходы на выплаты по оплате труда работников ОМСУ</t>
  </si>
  <si>
    <t>91 1 11 90110</t>
  </si>
  <si>
    <t>Расходы на выплаты персоналу  в целях обеспечения выполнения функций государственными (муниципальными)органами,казёнными учреждениями,органами управления государственными внебюджетными фондами</t>
  </si>
  <si>
    <t>91 1 12 00000</t>
  </si>
  <si>
    <t>91 1 12 90110</t>
  </si>
  <si>
    <t>91 1 12 90120</t>
  </si>
  <si>
    <t>Иные бюджетные ассигнования</t>
  </si>
  <si>
    <t>Резервный фонд исполнительных органов государственной власти (местных администраций)</t>
  </si>
  <si>
    <t>Резервные средства</t>
  </si>
  <si>
    <t>Исполнение переданных государственных полномочий РФ и Иркутской области</t>
  </si>
  <si>
    <t>О0</t>
  </si>
  <si>
    <t>91 2 00 00000</t>
  </si>
  <si>
    <t>ОБЩЕЭКОНОМИЧЕСКИЕ ВОПРОСЫ</t>
  </si>
  <si>
    <t>91 2 01 73110</t>
  </si>
  <si>
    <t>91 2 02 51180</t>
  </si>
  <si>
    <t>91 3 00 00000</t>
  </si>
  <si>
    <t>Поддержка дорожного хозяйства</t>
  </si>
  <si>
    <t>91 3 14 00000</t>
  </si>
  <si>
    <t>91 3 14 90150</t>
  </si>
  <si>
    <t>91 1 07 00000</t>
  </si>
  <si>
    <t>91 1 07 90220</t>
  </si>
  <si>
    <t>Прочие межбюджетные трансферты общего характера</t>
  </si>
  <si>
    <t>91 8 09 90240</t>
  </si>
  <si>
    <t>КУЛЬТУРА</t>
  </si>
  <si>
    <t>91 7 00 00000</t>
  </si>
  <si>
    <t>Обеспечение досуговой деятельности</t>
  </si>
  <si>
    <t>91 7 10 00000</t>
  </si>
  <si>
    <t>Расходы на выплаты по оплате труда персоналу казённых учреждений</t>
  </si>
  <si>
    <t>91 7 10 90310</t>
  </si>
  <si>
    <t>91 7 10 90320</t>
  </si>
  <si>
    <t>Обеспечение библиотечной деятельности</t>
  </si>
  <si>
    <t>91 7 11 00000</t>
  </si>
  <si>
    <t>91 7 11 90310</t>
  </si>
  <si>
    <t>91 7 11 90320</t>
  </si>
  <si>
    <t>Фонд оплаты труда государственных (муниципальных)органов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</si>
  <si>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государственным(муниципальных) органов </t>
  </si>
  <si>
    <t>Дотации бюджетам бюджетной системы Российской Федерации</t>
  </si>
  <si>
    <t xml:space="preserve">Дотации бюджетам сельских поселений на выравнивание  бюджетной обеспеченности 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</si>
  <si>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</si>
  <si>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</si>
  <si>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955 2 02 30024 00 0000 151</t>
  </si>
  <si>
    <t>Субвенции местным бюджетам  на выполнение передаваемых полномочий субъектов Российской Федерации</t>
  </si>
  <si>
    <t>Субвенции  бюджетам сельских поселений 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</si>
  <si>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</si>
  <si>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 xml:space="preserve">                                                                                                                                                   </t>
  </si>
  <si>
    <t>Субсидии бюджетам бюджетной системы  Российской Федерации  (межбюджетные субсидии)</t>
  </si>
  <si>
    <t xml:space="preserve">Прочие субсидии </t>
  </si>
  <si>
    <t>Прочие субсидии бюджетам сельских поселений</t>
  </si>
  <si>
    <t>Прочая закупка товаров,работ и услуг для обеспечения государственных(муниципальных) нужд</t>
  </si>
  <si>
    <t>Приложение № 1</t>
  </si>
  <si>
    <t>ООО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</si>
  <si>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 управления  государственными внебюджетными фондами</t>
  </si>
  <si>
    <t>Субсидии в местные бюджеты на реализацию мероприятий  перечня проектов народных инициатив</t>
  </si>
  <si>
    <t>Закупка товаров ,работ и услуг для обеспечения государственных (муниципальных) нужд</t>
  </si>
  <si>
    <t>Иные закупки товаров,работ и услуг для  обеспечения государственных (муниципальных) нужд</t>
  </si>
  <si>
    <t>Закупка товаров ,работи услуг для обеспечения(государственных) муниципальных нужд</t>
  </si>
  <si>
    <t>Доходы от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</si>
  <si>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аренды,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</si>
  <si>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</si>
  <si>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безвозмездные поступления в бюджеты сельских поселений</t>
  </si>
  <si>
    <t>Межбюджетные трансферты общего характера бюджетам  субъектов Российской Федерации и муниципальных образований</t>
  </si>
  <si>
    <t>91 8 09 00000</t>
  </si>
  <si>
    <t>Межбюджетные трансферты</t>
  </si>
  <si>
    <t>5ОО</t>
  </si>
  <si>
    <t>Объем условно утвержденных расходов</t>
  </si>
  <si>
    <t>НАЦИОНАЛЬНАЯ ЭКОНОМИКА</t>
  </si>
  <si>
    <t>Дорожное хозяйство (дорожные фонды)</t>
  </si>
  <si>
    <t>Межбюджетные трансферты из бюджетов поселений бюджету муниципального района</t>
  </si>
  <si>
    <t>Благоустройство</t>
  </si>
  <si>
    <t>Расходы на выплаты персоналу государственных (муниципальных) органов</t>
  </si>
  <si>
    <t>Итого</t>
  </si>
  <si>
    <t>182 1 01 02030 01 1000 110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</si>
  <si>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</si>
  <si>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</si>
  <si>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91 2 06 73150</t>
  </si>
  <si>
    <t>91 2 06 00000</t>
  </si>
  <si>
    <t>2023 год</t>
  </si>
  <si>
    <t>Прочая закупка товаров, работ и услуг для обеспечения государственных (муниципальных) нужд</t>
  </si>
  <si>
    <t>2023год</t>
  </si>
  <si>
    <t>182 1 05 00000 00 0000 000</t>
  </si>
  <si>
    <t>182 1 05 03010 01 0000 110</t>
  </si>
  <si>
    <t>Единый сельскохозяйственный налог</t>
  </si>
  <si>
    <t>Налоги на совокупный доход</t>
  </si>
  <si>
    <t>182 1 06 06043 10 1000 110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</si>
  <si>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</si>
  <si>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182 1 06 06040 10 0000 110</t>
  </si>
  <si>
    <t>Неналоговые доходы</t>
  </si>
  <si>
    <t>О16</t>
  </si>
  <si>
    <t>Закука товаров, работ, услуг для мунициальных нужд</t>
  </si>
  <si>
    <t>иные закупки товаров, работ и услуг для муниципальных нужд</t>
  </si>
  <si>
    <t xml:space="preserve">Прочая закупки товаров, работ и услуг для муниципальных нужд </t>
  </si>
  <si>
    <t>91 1 14 90150</t>
  </si>
  <si>
    <t>91 1 14 00000</t>
  </si>
  <si>
    <t xml:space="preserve">Реализация мероприятий перечня проектов народных инициатив  </t>
  </si>
  <si>
    <t>Прочая закупка товаров работ и услуг для муниципальных нужд</t>
  </si>
  <si>
    <t xml:space="preserve"> ФИЗИЧЕСКАЯ КУЛЬТУРА И СПОРТ</t>
  </si>
  <si>
    <t>ООО ОО ОО</t>
  </si>
  <si>
    <t>Массовый спорт</t>
  </si>
  <si>
    <t>91 6 08 00000</t>
  </si>
  <si>
    <t>Мероприятия в области физической культурыи спорта</t>
  </si>
  <si>
    <t>91 6 08 90230</t>
  </si>
  <si>
    <t>Приложение № 3</t>
  </si>
  <si>
    <t>Код главного администратора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</si>
  <si>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</si>
  <si>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</si>
  <si>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</si>
  <si>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</si>
  <si>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000 01 02 00 00 00 0000 700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</si>
  <si>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</si>
  <si>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</si>
  <si>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000 01 02 00 00 02 0000 810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</si>
  <si>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</si>
  <si>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</si>
  <si>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</si>
  <si>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</si>
  <si>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</si>
  <si>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</si>
  <si>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</si>
  <si>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</si>
  <si>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</si>
  <si>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</si>
  <si>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</si>
  <si>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</si>
  <si>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</si>
  <si>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</si>
  <si>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</si>
  <si>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</si>
  <si>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</si>
  <si>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</si>
  <si>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</si>
  <si>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</si>
  <si>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</si>
  <si>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</si>
  <si>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</si>
  <si>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</si>
  <si>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</si>
  <si>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</si>
  <si>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</si>
  <si>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</si>
  <si>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сельских поселений </t>
  </si>
  <si>
    <t>000 01 05 02 01 10 0000 610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</si>
  <si>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</si>
  <si>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</si>
  <si>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</si>
  <si>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</si>
  <si>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</si>
  <si>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</si>
  <si>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t>( руб.)</t>
  </si>
  <si>
    <t>плановый период</t>
  </si>
  <si>
    <t>код операций сектора государственного управления</t>
  </si>
  <si>
    <t>ВСЕГО</t>
  </si>
  <si>
    <t>91 О 00 ОО0 ОО</t>
  </si>
  <si>
    <t>Глава  муниципального образования</t>
  </si>
  <si>
    <t>91 1 11 ООООО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</si>
  <si>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</si>
  <si>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</si>
  <si>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</si>
  <si>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</si>
  <si>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</si>
  <si>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Услуги связи</t>
  </si>
  <si>
    <t>прочие работы услуги</t>
  </si>
  <si>
    <t>коммунальные услуги</t>
  </si>
  <si>
    <t>работы услуги по содержанию имущества</t>
  </si>
  <si>
    <t>прочие работы и услуги</t>
  </si>
  <si>
    <t>прочие расходы (в части мероприятий)</t>
  </si>
  <si>
    <t>Увеличение стоимости материальных запасов</t>
  </si>
  <si>
    <t>уплата налогов, сборов и иных платежей</t>
  </si>
  <si>
    <t>уплата налога на имущество организацийи земельного налога</t>
  </si>
  <si>
    <t>уплата прочих налогов, сборов и иных платежей</t>
  </si>
  <si>
    <t>уплата иных платежей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</si>
  <si>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</si>
  <si>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 2  О6 73150</t>
  </si>
  <si>
    <t>приобретение материальных запасов</t>
  </si>
  <si>
    <t>Общеэкономические вопросы</t>
  </si>
  <si>
    <t>91 2 01 00000</t>
  </si>
  <si>
    <t xml:space="preserve">Расходы на выплату персоналу муниципальных органов </t>
  </si>
  <si>
    <t>Фонд оплаты труда и страховые взносы</t>
  </si>
  <si>
    <t>Заработная плата</t>
  </si>
  <si>
    <t>Начисления на выплаты по оплате труда</t>
  </si>
  <si>
    <t>Национальная оборона</t>
  </si>
  <si>
    <t>91 2 02 00000</t>
  </si>
  <si>
    <t>мобилизация и вневойсковая подготовка</t>
  </si>
  <si>
    <t>Осуществеление первичного воинского учета на территориях,где отсутствуют военные комисариаты</t>
  </si>
  <si>
    <t xml:space="preserve">Расходы на выплату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</si>
  <si>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экономика</t>
  </si>
  <si>
    <t>Национальная безопасность</t>
  </si>
  <si>
    <t>оо</t>
  </si>
  <si>
    <t>ооооооо</t>
  </si>
  <si>
    <t>ооо</t>
  </si>
  <si>
    <t>Пправоохранительная деятельность</t>
  </si>
  <si>
    <t>79 5 01 00000</t>
  </si>
  <si>
    <t>Муниципальная целевая программа "Профилактика терроризма и экстремизма в МО "Алужинское" на 20140-2016гг"</t>
  </si>
  <si>
    <t>79 5 01 90140</t>
  </si>
  <si>
    <t>Прочие работы и услуги</t>
  </si>
  <si>
    <t>ДОРОЖНОЕ ХОЗЯЙСТВО</t>
  </si>
  <si>
    <t>ДОРОЖНЫЙ ФОНД</t>
  </si>
  <si>
    <t>ЖИЛИЩНО-КОММУНАЛЬНОЕ ХОЗЯЙСТВО</t>
  </si>
  <si>
    <t xml:space="preserve">Прочая закупка товаров работ и услуг </t>
  </si>
  <si>
    <t>доплаты к пенсии</t>
  </si>
  <si>
    <t>Публично-нормативные социальнгые выплаты гражданам</t>
  </si>
  <si>
    <t>Пенсии,пособия, выплачиваемые организациями сектора государственного управления</t>
  </si>
  <si>
    <t>Межбюджерные трансферты общего характера бюджетам субъектов РФ и муниципальных образований</t>
  </si>
  <si>
    <t>Межбюджетные трансферты из бюджетов поселений в бюджеты муниципальных районов в соответствии заключенным соглашением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</si>
  <si>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</si>
  <si>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</si>
  <si>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</si>
  <si>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КУЛЬТУРА, КИНЕМАТОГРАФИЯ И СРЕДСТВА МАССОВОЙ ИНФОРМАЦИИ</t>
  </si>
  <si>
    <t>Дворцы и дома культуры, другие учреждения культуры и средства массовой информации</t>
  </si>
  <si>
    <t>Расходы на выплату по оплате труда  персоналу казенных учреждений</t>
  </si>
  <si>
    <t>Расходы на выплату персоналу казенных учреждений</t>
  </si>
  <si>
    <t xml:space="preserve"> Расходы на выплаты персоналу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</si>
  <si>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</si>
  <si>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</si>
  <si>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Библиотеки</t>
  </si>
  <si>
    <t>объем условно утвержденных расходов</t>
  </si>
  <si>
    <t>всего расходов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</si>
  <si>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</si>
  <si>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</si>
  <si>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</si>
  <si>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Обслуживание муниципального долга</t>
  </si>
  <si>
    <t>Обслуживание внутреннего долга</t>
  </si>
  <si>
    <t>000 01 02 00 00 00 0000 000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</si>
  <si>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</si>
  <si>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</si>
  <si>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</si>
  <si>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кредитов предоставленных кредитными организациями в валюте Российской Федерации</t>
  </si>
  <si>
    <t>000 01 02 00 00 00 0000 810</t>
  </si>
  <si>
    <t>000 01 02 00 00 10 0000 810</t>
  </si>
  <si>
    <t>"Закупка энергетических ресурсов"</t>
  </si>
  <si>
    <t>Муниципальные программы</t>
  </si>
  <si>
    <t xml:space="preserve">НАЦИОНАЛЬНАЯ БЕЗОПАСНОСТЬ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</si>
  <si>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</si>
  <si>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работ, услуг для муниципальных нужд</t>
  </si>
  <si>
    <t xml:space="preserve">Иные закупки товаров, работ и услуг для муниципальных нужд </t>
  </si>
  <si>
    <t xml:space="preserve">Прочая закупка товаров, работ, услуг для муниципальных нужд </t>
  </si>
  <si>
    <t>79 5 00 00000</t>
  </si>
  <si>
    <t>03</t>
  </si>
  <si>
    <t>00</t>
  </si>
  <si>
    <t>10</t>
  </si>
  <si>
    <t>182 1 06 06033 10 0000 110</t>
  </si>
  <si>
    <t>91 5 00 00000</t>
  </si>
  <si>
    <t>2024 год</t>
  </si>
  <si>
    <t>О38</t>
  </si>
  <si>
    <t>О06</t>
  </si>
  <si>
    <t xml:space="preserve">очередной финансовый 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</si>
  <si>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</si>
  <si>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</si>
  <si>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Закупка энергетических ресурсов</t>
  </si>
  <si>
    <t>91 1 13 00000</t>
  </si>
  <si>
    <t>91 1 13 90130</t>
  </si>
  <si>
    <t>Муниципальная программа "Содействие занятости населения муниципального образования "Корсукское" на 2020 - 2023 годы</t>
  </si>
  <si>
    <t>79 5  О2 90160</t>
  </si>
  <si>
    <t>79 5 01 90160</t>
  </si>
  <si>
    <t>Закупка товаров, работ и услуг для муниципальных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</si>
  <si>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</si>
  <si>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</si>
  <si>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79 5 03 90160</t>
  </si>
  <si>
    <t>Муниципальная программа "Профилактика безнадзорности и правонарушений несовершеннолетних на территории  МО "Корсукское" на 2018-2023гг."</t>
  </si>
  <si>
    <t>79 5 04 90160</t>
  </si>
  <si>
    <t>Муниципальная программа "Развитие жилищно-коммунального хозяйства МО "Корсукское" на 2021-2023 г.г."</t>
  </si>
  <si>
    <t>Закупка товаров, работ,услуг для муниципальных нужд</t>
  </si>
  <si>
    <t>Иные закупки товаров, работ и услуг для муниципальных нужд</t>
  </si>
  <si>
    <t>Прочая закупка товаров,работ,услуг для муниципальных нужд</t>
  </si>
  <si>
    <t>Мероприятия в области строительства, архитектуры и градостроительства</t>
  </si>
  <si>
    <t>91 4 00 00000</t>
  </si>
  <si>
    <t>91 4 15 90160</t>
  </si>
  <si>
    <t>200</t>
  </si>
  <si>
    <t>240</t>
  </si>
  <si>
    <t>244</t>
  </si>
  <si>
    <t>91 4 01 90190</t>
  </si>
  <si>
    <t>Другие вопрос в области благоустройства</t>
  </si>
  <si>
    <t>91 4 01  90180</t>
  </si>
  <si>
    <t>91 4 01 S2370</t>
  </si>
  <si>
    <t>91 9 09 90170</t>
  </si>
  <si>
    <t>Другие вопросы в области культуры, кинематографии</t>
  </si>
  <si>
    <t>Муництпальная программа "Развитие молодежной политики в МО "Корсукское" на 2021-2025 годы"</t>
  </si>
  <si>
    <t xml:space="preserve">Прочие работы, услуги </t>
  </si>
  <si>
    <t>91 7 12 00000</t>
  </si>
  <si>
    <t>91 7 12 90320</t>
  </si>
  <si>
    <t>-</t>
  </si>
  <si>
    <t>2024год</t>
  </si>
  <si>
    <t>Администрация муниципального образования "Корсукское"</t>
  </si>
  <si>
    <t>79 5 03 00000</t>
  </si>
  <si>
    <t>79 5 04 00000</t>
  </si>
  <si>
    <t>91 4 01 90180</t>
  </si>
  <si>
    <t>МКУ КИЦ МО "Корсукское"</t>
  </si>
  <si>
    <t>Дотации бюджетам сельских поселений на поддержку мер по обеспечению сбалансированности бюджетов</t>
  </si>
  <si>
    <t>Приложение № 2</t>
  </si>
  <si>
    <t>Дорожный фонд МО "Корсукское"</t>
  </si>
  <si>
    <t>увеличение стоимости основных средств</t>
  </si>
  <si>
    <t>005</t>
  </si>
  <si>
    <t>Дотации бюджетам сельских поселений на выравнивание бюджетной обеспеченности из бюджетов муниципальных районов</t>
  </si>
  <si>
    <t>Прочая закупка товаров, работ и услуг для государственных нужд Мероприятия по реализации проектов народных инициатив: софинансирование</t>
  </si>
  <si>
    <t>Увеличение ст-ти пр.мат.зап.горюче-смаз.мат.</t>
  </si>
  <si>
    <t>2025 год</t>
  </si>
  <si>
    <t>Прогнозируемые доходы  бюджета  МО "Корсукское" на 2023 год  и на плановый период 2024 и 2025 годов</t>
  </si>
  <si>
    <t>005 2 00 00000 00 0000 000</t>
  </si>
  <si>
    <t>005 2 02 00000 00 0000 150</t>
  </si>
  <si>
    <t>005 2 02 10000 00 0000 150</t>
  </si>
  <si>
    <t>005 2 02 20000 00 0000 150</t>
  </si>
  <si>
    <t>005 2 02 29999 00 0000 150</t>
  </si>
  <si>
    <t>005 2 02 29999 10 0000 150</t>
  </si>
  <si>
    <t>005 2 02  03000 00 0000 150</t>
  </si>
  <si>
    <t>005 2 02 35118 00 0000 150</t>
  </si>
  <si>
    <t>005 2 02 35118 10 0000 150</t>
  </si>
  <si>
    <t>005 2 02 30024 10 0000 150</t>
  </si>
  <si>
    <t xml:space="preserve">005 2 02 49999 10 0000 150 </t>
  </si>
  <si>
    <t xml:space="preserve">038 2 07 05030 10 0000 180 </t>
  </si>
  <si>
    <t>005 2 02 16001 10 0000 150</t>
  </si>
  <si>
    <t>005 2 02 15002 10 0000 150</t>
  </si>
  <si>
    <t xml:space="preserve">Дотации бюджетам сельских поселений на выравнивание бюджетной обеспеченности из областного бюджета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</si>
  <si>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</si>
  <si>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005 2 02 16001 00 0000 150</t>
  </si>
  <si>
    <t>Субсидии на реализацию общественно значимых проектов по благоустройству сельских территорий</t>
  </si>
  <si>
    <t>038 1 11 05025 10 0000 120</t>
  </si>
  <si>
    <t>038 1 14 06025 10 0000 430</t>
  </si>
  <si>
    <t>Иные выплаты персоналу государственных (муниципальных) органов, за исключением фонда оплаты труда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</si>
  <si>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</si>
  <si>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</si>
  <si>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материальных запасов</t>
  </si>
  <si>
    <t>Муниципальная программа "Обеспечение пожарной безопасности в границах МО "Корсукское" на 2020-2024 г.г."</t>
  </si>
  <si>
    <t>Муниципальная целевая программа "Профилактика незаконного потребления наркотических средств на 2019-2023гг</t>
  </si>
  <si>
    <t>Источники внутреннего финансирования
 дефицита  бюджета  муниципального образования  "Корсукское"  на  2023 год  и на плановый период 2024 и 2025 годов</t>
  </si>
  <si>
    <t xml:space="preserve"> ВЕДОМСТВЕННАЯ СТРУКТУРА РАСХОДОВ  БЮДЖЕТА МУНИЦИПАЛЬНОГО ОБРАЗОВАНИЯ "КОРСУКСКОЕ"НА 2023 ГОД И  НА ПЛАНОВЫЙ ПЕРИОД 2024 И 2025 ГОДОВ"</t>
  </si>
  <si>
    <t>2025год</t>
  </si>
  <si>
    <t>Распределение бюджетных ассигнований по разделам, подразделам, целевым статьям и видам расходов классификации расходов бюджета на очередной финансовый 2023 год  и плановый период 2024-2025гг.</t>
  </si>
  <si>
    <t>Другие вопросы в области благоустройства</t>
  </si>
  <si>
    <t>Реализация общественно значимых проектов по благоустройству сельских территорий</t>
  </si>
  <si>
    <t>Прочая закупка товаров, работ и услуг для государственных нужд : софинансирование</t>
  </si>
  <si>
    <t>91 5 01 S2870</t>
  </si>
  <si>
    <t>Реализация общественно значимых проектов по благоустройству сельских территорий: Устройство тротуаров в с. Корсук, ул. Янтан и ул. Школьная</t>
  </si>
  <si>
    <t>Обеспечение проведения выборов и референдумов</t>
  </si>
  <si>
    <t>О7</t>
  </si>
  <si>
    <t>Специальные расходы</t>
  </si>
  <si>
    <t>Иные выплаты текущего характера организациям</t>
  </si>
  <si>
    <t>91 1 14 90140</t>
  </si>
  <si>
    <t>182 1 16 18000 02 0000 140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</si>
  <si>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</si>
  <si>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увеличение стоимости материальных запасов</t>
  </si>
  <si>
    <t>Дефицит 3,5302 % от собственных доходов</t>
  </si>
  <si>
    <t>ПРОЕКТ</t>
  </si>
  <si>
    <t xml:space="preserve">к решению Думы от 00.12.2023 №   "О внесении изменений в решение Думы от 29.12.2022 №33 "О бюджете муниципального образования "Корсукское" на 2023 год  и на плановый период 2024 и 2025 годов"                              </t>
  </si>
  <si>
    <t xml:space="preserve">к решению Думы от 00.12.2023 №    "О внесении изменений в решение Думы от 29.12.2022 №33 "О бюджете муниципального образования "Корсукское" на 2023 год  и на плановый период 2024 и 2025 годов"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</si>
</sst>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[$-FC19]d\ mmmm\ yyyy\ &quot;г.&quot;"/>
    <numFmt numFmtId="192" formatCode="_-* #,##0.0_р_._-;\-* #,##0.0_р_._-;_-* &quot;-&quot;??_р_._-;_-@_-"/>
    <numFmt numFmtId="193" formatCode="_-* #,##0_р_._-;\-* #,##0_р_._-;_-* &quot;-&quot;??_р_._-;_-@_-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2" fontId="1" fillId="0" borderId="2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55" applyFont="1" applyFill="1" applyBorder="1" applyAlignment="1" applyProtection="1">
      <alignment horizontal="left" wrapText="1"/>
      <protection locked="0"/>
    </xf>
    <xf numFmtId="0" fontId="0" fillId="0" borderId="0" xfId="55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6" xfId="0" applyFont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188" fontId="0" fillId="0" borderId="16" xfId="0" applyNumberFormat="1" applyFont="1" applyBorder="1" applyAlignment="1">
      <alignment horizontal="center"/>
    </xf>
    <xf numFmtId="0" fontId="6" fillId="0" borderId="16" xfId="0" applyFont="1" applyFill="1" applyBorder="1" applyAlignment="1">
      <alignment vertical="top" wrapText="1"/>
    </xf>
    <xf numFmtId="4" fontId="1" fillId="0" borderId="16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179" fontId="0" fillId="0" borderId="16" xfId="63" applyFont="1" applyBorder="1" applyAlignment="1">
      <alignment horizontal="center"/>
    </xf>
    <xf numFmtId="0" fontId="0" fillId="0" borderId="24" xfId="0" applyFont="1" applyFill="1" applyBorder="1" applyAlignment="1">
      <alignment/>
    </xf>
    <xf numFmtId="179" fontId="0" fillId="0" borderId="16" xfId="63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62" fillId="33" borderId="26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Border="1" applyAlignment="1">
      <alignment horizontal="center"/>
    </xf>
    <xf numFmtId="0" fontId="63" fillId="0" borderId="26" xfId="0" applyFont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/>
    </xf>
    <xf numFmtId="179" fontId="1" fillId="0" borderId="16" xfId="63" applyNumberFormat="1" applyFont="1" applyBorder="1" applyAlignment="1">
      <alignment horizontal="center"/>
    </xf>
    <xf numFmtId="179" fontId="0" fillId="0" borderId="16" xfId="63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9" fontId="9" fillId="0" borderId="0" xfId="63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wrapText="1"/>
    </xf>
    <xf numFmtId="0" fontId="10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0" fontId="19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79" fontId="19" fillId="0" borderId="16" xfId="63" applyFont="1" applyBorder="1" applyAlignment="1">
      <alignment/>
    </xf>
    <xf numFmtId="0" fontId="10" fillId="0" borderId="16" xfId="0" applyFont="1" applyBorder="1" applyAlignment="1">
      <alignment horizontal="center"/>
    </xf>
    <xf numFmtId="179" fontId="10" fillId="0" borderId="16" xfId="63" applyFont="1" applyBorder="1" applyAlignment="1">
      <alignment/>
    </xf>
    <xf numFmtId="0" fontId="10" fillId="0" borderId="16" xfId="0" applyFont="1" applyFill="1" applyBorder="1" applyAlignment="1">
      <alignment horizontal="center"/>
    </xf>
    <xf numFmtId="179" fontId="19" fillId="0" borderId="16" xfId="63" applyFont="1" applyBorder="1" applyAlignment="1">
      <alignment horizontal="right"/>
    </xf>
    <xf numFmtId="179" fontId="10" fillId="0" borderId="16" xfId="63" applyFont="1" applyBorder="1" applyAlignment="1">
      <alignment horizontal="right"/>
    </xf>
    <xf numFmtId="179" fontId="10" fillId="0" borderId="16" xfId="63" applyFont="1" applyFill="1" applyBorder="1" applyAlignment="1">
      <alignment horizontal="right"/>
    </xf>
    <xf numFmtId="179" fontId="19" fillId="0" borderId="16" xfId="63" applyFont="1" applyFill="1" applyBorder="1" applyAlignment="1">
      <alignment horizontal="right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79" fontId="10" fillId="0" borderId="22" xfId="63" applyFont="1" applyBorder="1" applyAlignment="1">
      <alignment/>
    </xf>
    <xf numFmtId="179" fontId="10" fillId="33" borderId="16" xfId="63" applyFont="1" applyFill="1" applyBorder="1" applyAlignment="1">
      <alignment/>
    </xf>
    <xf numFmtId="179" fontId="10" fillId="33" borderId="27" xfId="63" applyFont="1" applyFill="1" applyBorder="1" applyAlignment="1">
      <alignment/>
    </xf>
    <xf numFmtId="0" fontId="19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179" fontId="19" fillId="0" borderId="16" xfId="63" applyNumberFormat="1" applyFont="1" applyBorder="1" applyAlignment="1">
      <alignment horizontal="center"/>
    </xf>
    <xf numFmtId="179" fontId="10" fillId="0" borderId="16" xfId="63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33" borderId="16" xfId="0" applyFont="1" applyFill="1" applyBorder="1" applyAlignment="1">
      <alignment horizontal="center"/>
    </xf>
    <xf numFmtId="179" fontId="19" fillId="33" borderId="16" xfId="63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16" xfId="0" applyFont="1" applyBorder="1" applyAlignment="1">
      <alignment/>
    </xf>
    <xf numFmtId="0" fontId="10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179" fontId="19" fillId="0" borderId="16" xfId="63" applyNumberFormat="1" applyFont="1" applyFill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179" fontId="10" fillId="0" borderId="16" xfId="63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19" fillId="0" borderId="16" xfId="63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188" fontId="0" fillId="33" borderId="16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79" fontId="10" fillId="33" borderId="16" xfId="63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55" applyFont="1" applyFill="1" applyAlignment="1" applyProtection="1">
      <alignment horizontal="right"/>
      <protection locked="0"/>
    </xf>
    <xf numFmtId="0" fontId="10" fillId="0" borderId="16" xfId="53" applyFont="1" applyFill="1" applyBorder="1" applyAlignment="1">
      <alignment wrapText="1"/>
      <protection/>
    </xf>
    <xf numFmtId="0" fontId="19" fillId="34" borderId="16" xfId="0" applyFont="1" applyFill="1" applyBorder="1" applyAlignment="1">
      <alignment wrapText="1"/>
    </xf>
    <xf numFmtId="179" fontId="10" fillId="0" borderId="0" xfId="63" applyNumberFormat="1" applyFont="1" applyFill="1" applyBorder="1" applyAlignment="1">
      <alignment horizontal="center"/>
    </xf>
    <xf numFmtId="179" fontId="10" fillId="0" borderId="10" xfId="63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0" fillId="0" borderId="0" xfId="55" applyFont="1" applyFill="1" applyAlignment="1" applyProtection="1">
      <alignment horizontal="right"/>
      <protection locked="0"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расходы 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3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7.75390625" style="0" customWidth="1"/>
    <col min="2" max="2" width="56.125" style="0" customWidth="1"/>
    <col min="3" max="3" width="14.25390625" style="0" customWidth="1"/>
    <col min="4" max="4" width="13.00390625" style="0" customWidth="1"/>
    <col min="5" max="5" width="13.875" style="0" customWidth="1"/>
    <col min="6" max="6" width="10.625" style="0" bestFit="1" customWidth="1"/>
  </cols>
  <sheetData>
    <row r="1" spans="1:5" ht="12.75">
      <c r="A1" s="3"/>
      <c r="B1" s="46"/>
      <c r="C1" s="197" t="s">
        <v>117</v>
      </c>
      <c r="D1" s="197"/>
      <c r="E1" s="197"/>
    </row>
    <row r="2" spans="1:6" ht="12.75">
      <c r="A2" s="3"/>
      <c r="B2" s="200" t="s">
        <v>408</v>
      </c>
      <c r="C2" s="200"/>
      <c r="D2" s="200"/>
      <c r="E2" s="200"/>
      <c r="F2" s="27"/>
    </row>
    <row r="3" spans="1:5" ht="68.25" customHeight="1">
      <c r="A3" s="41" t="s">
        <v>112</v>
      </c>
      <c r="B3" s="41"/>
      <c r="C3" s="198" t="s">
        <v>410</v>
      </c>
      <c r="D3" s="199"/>
      <c r="E3" s="199"/>
    </row>
    <row r="4" spans="1:3" ht="12.75">
      <c r="A4" s="3"/>
      <c r="B4" s="27"/>
      <c r="C4" s="45"/>
    </row>
    <row r="5" spans="1:5" ht="19.5" customHeight="1">
      <c r="A5" s="196" t="s">
        <v>363</v>
      </c>
      <c r="B5" s="196"/>
      <c r="C5" s="196"/>
      <c r="D5" s="196"/>
      <c r="E5" s="196"/>
    </row>
    <row r="6" ht="12.75">
      <c r="B6" s="13"/>
    </row>
    <row r="7" spans="1:5" ht="13.5" thickBot="1">
      <c r="A7" s="13"/>
      <c r="B7" s="13"/>
      <c r="C7" s="45"/>
      <c r="E7" s="75" t="s">
        <v>35</v>
      </c>
    </row>
    <row r="8" spans="1:5" ht="12.75">
      <c r="A8" s="34"/>
      <c r="B8" s="14" t="s">
        <v>19</v>
      </c>
      <c r="C8" s="15"/>
      <c r="D8" s="15"/>
      <c r="E8" s="15"/>
    </row>
    <row r="9" spans="1:5" ht="13.5" thickBot="1">
      <c r="A9" s="35"/>
      <c r="B9" s="16"/>
      <c r="C9" s="17" t="s">
        <v>144</v>
      </c>
      <c r="D9" s="17" t="s">
        <v>309</v>
      </c>
      <c r="E9" s="17" t="s">
        <v>362</v>
      </c>
    </row>
    <row r="10" spans="1:5" ht="15" customHeight="1">
      <c r="A10" s="28" t="s">
        <v>20</v>
      </c>
      <c r="B10" s="18" t="s">
        <v>43</v>
      </c>
      <c r="C10" s="180">
        <f>C34</f>
        <v>2045000</v>
      </c>
      <c r="D10" s="180">
        <f>D34</f>
        <v>2049750</v>
      </c>
      <c r="E10" s="180">
        <f>E34</f>
        <v>2112230</v>
      </c>
    </row>
    <row r="11" spans="1:5" ht="15" customHeight="1">
      <c r="A11" s="28" t="s">
        <v>21</v>
      </c>
      <c r="B11" s="19" t="s">
        <v>44</v>
      </c>
      <c r="C11" s="181">
        <f>C13+C12</f>
        <v>352000</v>
      </c>
      <c r="D11" s="181">
        <f>D13+D12</f>
        <v>282000</v>
      </c>
      <c r="E11" s="181">
        <f>E13+E12</f>
        <v>282000</v>
      </c>
    </row>
    <row r="12" spans="1:5" ht="15" customHeight="1">
      <c r="A12" s="28" t="s">
        <v>22</v>
      </c>
      <c r="B12" s="18" t="s">
        <v>45</v>
      </c>
      <c r="C12" s="182"/>
      <c r="D12" s="182"/>
      <c r="E12" s="182"/>
    </row>
    <row r="13" spans="1:5" ht="15" customHeight="1">
      <c r="A13" s="28" t="s">
        <v>23</v>
      </c>
      <c r="B13" s="21" t="s">
        <v>24</v>
      </c>
      <c r="C13" s="181">
        <f>C14+C15</f>
        <v>352000</v>
      </c>
      <c r="D13" s="181">
        <f>D14</f>
        <v>282000</v>
      </c>
      <c r="E13" s="181">
        <f>E14</f>
        <v>282000</v>
      </c>
    </row>
    <row r="14" spans="1:7" ht="50.25" customHeight="1">
      <c r="A14" s="57" t="s">
        <v>141</v>
      </c>
      <c r="B14" s="22" t="s">
        <v>140</v>
      </c>
      <c r="C14" s="182">
        <v>332000</v>
      </c>
      <c r="D14" s="182">
        <v>282000</v>
      </c>
      <c r="E14" s="182">
        <v>282000</v>
      </c>
      <c r="F14" s="194"/>
      <c r="G14" s="3"/>
    </row>
    <row r="15" spans="1:7" ht="48.75" customHeight="1">
      <c r="A15" s="57" t="s">
        <v>139</v>
      </c>
      <c r="B15" s="22" t="s">
        <v>46</v>
      </c>
      <c r="C15" s="182">
        <v>20000</v>
      </c>
      <c r="D15" s="182">
        <v>3000</v>
      </c>
      <c r="E15" s="182">
        <v>3000</v>
      </c>
      <c r="F15" s="194"/>
      <c r="G15" s="3"/>
    </row>
    <row r="16" spans="1:5" ht="41.25" customHeight="1">
      <c r="A16" s="28" t="s">
        <v>55</v>
      </c>
      <c r="B16" s="21" t="s">
        <v>54</v>
      </c>
      <c r="C16" s="183">
        <f>C18+C19+C20+C21</f>
        <v>1172200</v>
      </c>
      <c r="D16" s="183">
        <f>D18+D19+D20+D21</f>
        <v>1116950</v>
      </c>
      <c r="E16" s="183">
        <f>E18+E19+E20+E21</f>
        <v>1179430</v>
      </c>
    </row>
    <row r="17" spans="1:5" ht="30" customHeight="1">
      <c r="A17" s="29" t="s">
        <v>56</v>
      </c>
      <c r="B17" s="22" t="s">
        <v>57</v>
      </c>
      <c r="C17" s="184">
        <f>C16</f>
        <v>1172200</v>
      </c>
      <c r="D17" s="184">
        <f>D16</f>
        <v>1116950</v>
      </c>
      <c r="E17" s="184">
        <f>E16</f>
        <v>1179430</v>
      </c>
    </row>
    <row r="18" spans="1:7" ht="68.25" customHeight="1">
      <c r="A18" s="29" t="s">
        <v>58</v>
      </c>
      <c r="B18" s="22" t="s">
        <v>49</v>
      </c>
      <c r="C18" s="182">
        <v>607000</v>
      </c>
      <c r="D18" s="182">
        <v>532880</v>
      </c>
      <c r="E18" s="182">
        <v>564070</v>
      </c>
      <c r="F18" s="194"/>
      <c r="G18" s="3"/>
    </row>
    <row r="19" spans="1:7" ht="78.75" customHeight="1">
      <c r="A19" s="29" t="s">
        <v>59</v>
      </c>
      <c r="B19" s="48" t="s">
        <v>50</v>
      </c>
      <c r="C19" s="182">
        <v>3300</v>
      </c>
      <c r="D19" s="182">
        <v>3640</v>
      </c>
      <c r="E19" s="182">
        <v>3750</v>
      </c>
      <c r="F19" s="194"/>
      <c r="G19" s="3"/>
    </row>
    <row r="20" spans="1:7" ht="71.25" customHeight="1">
      <c r="A20" s="29" t="s">
        <v>60</v>
      </c>
      <c r="B20" s="22" t="s">
        <v>51</v>
      </c>
      <c r="C20" s="182">
        <v>628000</v>
      </c>
      <c r="D20" s="182">
        <v>650220</v>
      </c>
      <c r="E20" s="182">
        <v>681070</v>
      </c>
      <c r="F20" s="194"/>
      <c r="G20" s="3"/>
    </row>
    <row r="21" spans="1:7" ht="65.25" customHeight="1">
      <c r="A21" s="44" t="s">
        <v>61</v>
      </c>
      <c r="B21" s="4" t="s">
        <v>52</v>
      </c>
      <c r="C21" s="182">
        <v>-66100</v>
      </c>
      <c r="D21" s="182">
        <v>-69790</v>
      </c>
      <c r="E21" s="182">
        <v>-69460</v>
      </c>
      <c r="F21" s="194"/>
      <c r="G21" s="3"/>
    </row>
    <row r="22" spans="1:5" ht="28.5" customHeight="1">
      <c r="A22" s="28" t="s">
        <v>147</v>
      </c>
      <c r="B22" s="23" t="s">
        <v>150</v>
      </c>
      <c r="C22" s="181">
        <f>C23</f>
        <v>25000</v>
      </c>
      <c r="D22" s="181">
        <f>D23</f>
        <v>55000</v>
      </c>
      <c r="E22" s="181">
        <f>E23</f>
        <v>55000</v>
      </c>
    </row>
    <row r="23" spans="1:5" ht="35.25" customHeight="1">
      <c r="A23" s="29" t="s">
        <v>148</v>
      </c>
      <c r="B23" s="48" t="s">
        <v>149</v>
      </c>
      <c r="C23" s="182">
        <f>52000-27000</f>
        <v>25000</v>
      </c>
      <c r="D23" s="182">
        <v>55000</v>
      </c>
      <c r="E23" s="182">
        <v>55000</v>
      </c>
    </row>
    <row r="24" spans="1:5" ht="15" customHeight="1">
      <c r="A24" s="28" t="s">
        <v>25</v>
      </c>
      <c r="B24" s="23" t="s">
        <v>26</v>
      </c>
      <c r="C24" s="181">
        <f>C25+C26</f>
        <v>485000</v>
      </c>
      <c r="D24" s="181">
        <f>D25+D26</f>
        <v>585000</v>
      </c>
      <c r="E24" s="181">
        <f>E25+E26</f>
        <v>585000</v>
      </c>
    </row>
    <row r="25" spans="1:5" ht="37.5" customHeight="1">
      <c r="A25" s="29" t="s">
        <v>27</v>
      </c>
      <c r="B25" s="48" t="s">
        <v>126</v>
      </c>
      <c r="C25" s="182">
        <f>73000-53000+4000</f>
        <v>24000</v>
      </c>
      <c r="D25" s="182">
        <v>75000</v>
      </c>
      <c r="E25" s="182">
        <v>75000</v>
      </c>
    </row>
    <row r="26" spans="1:5" ht="15" customHeight="1">
      <c r="A26" s="28" t="s">
        <v>28</v>
      </c>
      <c r="B26" s="21" t="s">
        <v>29</v>
      </c>
      <c r="C26" s="181">
        <f>C27+C28</f>
        <v>461000</v>
      </c>
      <c r="D26" s="181">
        <f>D27+D28</f>
        <v>510000</v>
      </c>
      <c r="E26" s="181">
        <f>E27+E28</f>
        <v>510000</v>
      </c>
    </row>
    <row r="27" spans="1:5" ht="29.25" customHeight="1">
      <c r="A27" s="47" t="s">
        <v>307</v>
      </c>
      <c r="B27" s="48" t="s">
        <v>65</v>
      </c>
      <c r="C27" s="182">
        <v>136000</v>
      </c>
      <c r="D27" s="182">
        <v>200000</v>
      </c>
      <c r="E27" s="182">
        <v>200000</v>
      </c>
    </row>
    <row r="28" spans="1:5" ht="88.5" customHeight="1">
      <c r="A28" s="59" t="s">
        <v>153</v>
      </c>
      <c r="B28" s="60" t="s">
        <v>152</v>
      </c>
      <c r="C28" s="181">
        <f>C29</f>
        <v>325000</v>
      </c>
      <c r="D28" s="181">
        <f>D29</f>
        <v>310000</v>
      </c>
      <c r="E28" s="181">
        <f>E29</f>
        <v>310000</v>
      </c>
    </row>
    <row r="29" spans="1:5" ht="68.25" customHeight="1">
      <c r="A29" s="62" t="s">
        <v>151</v>
      </c>
      <c r="B29" s="61" t="s">
        <v>152</v>
      </c>
      <c r="C29" s="182">
        <v>325000</v>
      </c>
      <c r="D29" s="182">
        <v>310000</v>
      </c>
      <c r="E29" s="182">
        <v>310000</v>
      </c>
    </row>
    <row r="30" spans="1:5" ht="134.25" customHeight="1">
      <c r="A30" s="47" t="s">
        <v>404</v>
      </c>
      <c r="B30" s="61" t="s">
        <v>405</v>
      </c>
      <c r="C30" s="182">
        <f>3000+4000</f>
        <v>7000</v>
      </c>
      <c r="D30" s="182"/>
      <c r="E30" s="182"/>
    </row>
    <row r="31" spans="1:5" ht="31.5" customHeight="1">
      <c r="A31" s="63"/>
      <c r="B31" s="23" t="s">
        <v>154</v>
      </c>
      <c r="C31" s="181">
        <f>C32</f>
        <v>3800</v>
      </c>
      <c r="D31" s="181">
        <f>D32</f>
        <v>10800</v>
      </c>
      <c r="E31" s="181">
        <f>E32</f>
        <v>10800</v>
      </c>
    </row>
    <row r="32" spans="1:5" ht="63.75">
      <c r="A32" s="47" t="s">
        <v>382</v>
      </c>
      <c r="B32" s="48" t="s">
        <v>125</v>
      </c>
      <c r="C32" s="182">
        <v>3800</v>
      </c>
      <c r="D32" s="182">
        <v>10800</v>
      </c>
      <c r="E32" s="182">
        <v>10800</v>
      </c>
    </row>
    <row r="33" spans="1:5" ht="51.75" thickBot="1">
      <c r="A33" s="47" t="s">
        <v>383</v>
      </c>
      <c r="B33" s="48" t="s">
        <v>124</v>
      </c>
      <c r="C33" s="182">
        <v>0</v>
      </c>
      <c r="D33" s="182">
        <v>0</v>
      </c>
      <c r="E33" s="182">
        <v>0</v>
      </c>
    </row>
    <row r="34" spans="1:5" ht="21.75" customHeight="1" thickBot="1">
      <c r="A34" s="30"/>
      <c r="B34" s="25" t="s">
        <v>30</v>
      </c>
      <c r="C34" s="54">
        <f>C11+C16+C24+C31+C33+C22+C30</f>
        <v>2045000</v>
      </c>
      <c r="D34" s="54">
        <f>D11+D16+D24+D31+D33+D22</f>
        <v>2049750</v>
      </c>
      <c r="E34" s="54">
        <f>E11+E16+E24+E31+E33+E22</f>
        <v>2112230</v>
      </c>
    </row>
    <row r="35" spans="1:5" ht="15" customHeight="1">
      <c r="A35" s="28" t="s">
        <v>364</v>
      </c>
      <c r="B35" s="24" t="s">
        <v>31</v>
      </c>
      <c r="C35" s="181">
        <f>C36</f>
        <v>14597300</v>
      </c>
      <c r="D35" s="181">
        <f>D36</f>
        <v>8567100</v>
      </c>
      <c r="E35" s="181">
        <f>E36</f>
        <v>8710100</v>
      </c>
    </row>
    <row r="36" spans="1:5" ht="29.25" customHeight="1">
      <c r="A36" s="28" t="s">
        <v>365</v>
      </c>
      <c r="B36" s="24" t="s">
        <v>32</v>
      </c>
      <c r="C36" s="181">
        <f>C37+C43+C50+C55</f>
        <v>14597300</v>
      </c>
      <c r="D36" s="181">
        <f>D37+D43+D50+D55</f>
        <v>8567100</v>
      </c>
      <c r="E36" s="181">
        <f>E37+E43+E50+E55</f>
        <v>8710100</v>
      </c>
    </row>
    <row r="37" spans="1:5" ht="24" customHeight="1">
      <c r="A37" s="28" t="s">
        <v>366</v>
      </c>
      <c r="B37" s="24" t="s">
        <v>104</v>
      </c>
      <c r="C37" s="181">
        <f>C39</f>
        <v>12022900</v>
      </c>
      <c r="D37" s="181">
        <f>D39</f>
        <v>7984400</v>
      </c>
      <c r="E37" s="181">
        <f>E39</f>
        <v>8120600</v>
      </c>
    </row>
    <row r="38" spans="1:5" ht="39" customHeight="1">
      <c r="A38" s="28" t="s">
        <v>380</v>
      </c>
      <c r="B38" s="24" t="s">
        <v>379</v>
      </c>
      <c r="C38" s="181">
        <f>C39</f>
        <v>12022900</v>
      </c>
      <c r="D38" s="181">
        <f>D39</f>
        <v>7984400</v>
      </c>
      <c r="E38" s="181">
        <f>E39</f>
        <v>8120600</v>
      </c>
    </row>
    <row r="39" spans="1:5" ht="27" customHeight="1">
      <c r="A39" s="28" t="s">
        <v>376</v>
      </c>
      <c r="B39" s="24" t="s">
        <v>105</v>
      </c>
      <c r="C39" s="181">
        <f>C40+C41</f>
        <v>12022900</v>
      </c>
      <c r="D39" s="181">
        <f>D40+D41</f>
        <v>7984400</v>
      </c>
      <c r="E39" s="181">
        <f>E40+E41</f>
        <v>8120600</v>
      </c>
    </row>
    <row r="40" spans="1:5" ht="31.5" customHeight="1">
      <c r="A40" s="28" t="s">
        <v>376</v>
      </c>
      <c r="B40" s="49" t="s">
        <v>378</v>
      </c>
      <c r="C40" s="185">
        <f>2002400+101400+82900+38600</f>
        <v>2225300</v>
      </c>
      <c r="D40" s="185">
        <v>1892500</v>
      </c>
      <c r="E40" s="185">
        <v>2019100</v>
      </c>
    </row>
    <row r="41" spans="1:5" ht="42" customHeight="1">
      <c r="A41" s="28" t="s">
        <v>376</v>
      </c>
      <c r="B41" s="49" t="s">
        <v>359</v>
      </c>
      <c r="C41" s="185">
        <f>7610200+1429900+757500</f>
        <v>9797600</v>
      </c>
      <c r="D41" s="185">
        <v>6091900</v>
      </c>
      <c r="E41" s="185">
        <v>6101500</v>
      </c>
    </row>
    <row r="42" spans="1:5" ht="27.75" customHeight="1">
      <c r="A42" s="47" t="s">
        <v>377</v>
      </c>
      <c r="B42" s="49" t="s">
        <v>354</v>
      </c>
      <c r="C42" s="184">
        <v>0</v>
      </c>
      <c r="D42" s="184">
        <v>0</v>
      </c>
      <c r="E42" s="184">
        <v>0</v>
      </c>
    </row>
    <row r="43" spans="1:5" ht="31.5" customHeight="1">
      <c r="A43" s="28" t="s">
        <v>367</v>
      </c>
      <c r="B43" s="24" t="s">
        <v>113</v>
      </c>
      <c r="C43" s="181">
        <f>C44</f>
        <v>2400000</v>
      </c>
      <c r="D43" s="181">
        <f>D44</f>
        <v>400000</v>
      </c>
      <c r="E43" s="181">
        <f>E44</f>
        <v>400000</v>
      </c>
    </row>
    <row r="44" spans="1:5" ht="15.75" customHeight="1">
      <c r="A44" s="47" t="s">
        <v>368</v>
      </c>
      <c r="B44" s="49" t="s">
        <v>114</v>
      </c>
      <c r="C44" s="184">
        <f>C45</f>
        <v>2400000</v>
      </c>
      <c r="D44" s="184">
        <f>D45</f>
        <v>400000</v>
      </c>
      <c r="E44" s="184">
        <f>E46</f>
        <v>400000</v>
      </c>
    </row>
    <row r="45" spans="1:5" ht="15.75" customHeight="1">
      <c r="A45" s="47" t="s">
        <v>369</v>
      </c>
      <c r="B45" s="49" t="s">
        <v>115</v>
      </c>
      <c r="C45" s="184">
        <f>C46+C49</f>
        <v>2400000</v>
      </c>
      <c r="D45" s="184">
        <f>D46</f>
        <v>400000</v>
      </c>
      <c r="E45" s="184">
        <f>E46</f>
        <v>400000</v>
      </c>
    </row>
    <row r="46" spans="1:5" ht="31.5" customHeight="1">
      <c r="A46" s="47" t="s">
        <v>369</v>
      </c>
      <c r="B46" s="49" t="s">
        <v>120</v>
      </c>
      <c r="C46" s="185">
        <v>400000</v>
      </c>
      <c r="D46" s="185">
        <v>400000</v>
      </c>
      <c r="E46" s="185">
        <v>400000</v>
      </c>
    </row>
    <row r="47" spans="1:5" ht="13.5" customHeight="1" hidden="1">
      <c r="A47" s="29"/>
      <c r="B47" s="36"/>
      <c r="C47" s="184"/>
      <c r="D47" s="184"/>
      <c r="E47" s="184"/>
    </row>
    <row r="48" spans="1:5" ht="16.5" customHeight="1" hidden="1">
      <c r="A48" s="29"/>
      <c r="B48" s="36"/>
      <c r="C48" s="184"/>
      <c r="D48" s="184"/>
      <c r="E48" s="184"/>
    </row>
    <row r="49" spans="1:5" ht="26.25" customHeight="1">
      <c r="A49" s="47" t="s">
        <v>369</v>
      </c>
      <c r="B49" s="49" t="s">
        <v>381</v>
      </c>
      <c r="C49" s="184">
        <v>2000000</v>
      </c>
      <c r="D49" s="185"/>
      <c r="E49" s="184"/>
    </row>
    <row r="50" spans="1:5" ht="27.75" customHeight="1">
      <c r="A50" s="28" t="s">
        <v>370</v>
      </c>
      <c r="B50" s="24" t="s">
        <v>34</v>
      </c>
      <c r="C50" s="181">
        <f>C51</f>
        <v>174400</v>
      </c>
      <c r="D50" s="181">
        <f>D51+D54</f>
        <v>182700</v>
      </c>
      <c r="E50" s="181">
        <f>E51+E54</f>
        <v>189500</v>
      </c>
    </row>
    <row r="51" spans="1:5" ht="42.75" customHeight="1">
      <c r="A51" s="28" t="s">
        <v>371</v>
      </c>
      <c r="B51" s="24" t="s">
        <v>106</v>
      </c>
      <c r="C51" s="181">
        <f>C52+C54</f>
        <v>174400</v>
      </c>
      <c r="D51" s="181">
        <f>D52</f>
        <v>182000</v>
      </c>
      <c r="E51" s="181">
        <f>E52</f>
        <v>188800</v>
      </c>
    </row>
    <row r="52" spans="1:5" ht="42.75" customHeight="1">
      <c r="A52" s="47" t="s">
        <v>372</v>
      </c>
      <c r="B52" s="49" t="s">
        <v>107</v>
      </c>
      <c r="C52" s="185">
        <v>173700</v>
      </c>
      <c r="D52" s="185">
        <v>182000</v>
      </c>
      <c r="E52" s="185">
        <v>188800</v>
      </c>
    </row>
    <row r="53" spans="1:5" ht="0.75" customHeight="1">
      <c r="A53" s="20" t="s">
        <v>108</v>
      </c>
      <c r="B53" s="53" t="s">
        <v>109</v>
      </c>
      <c r="C53" s="183">
        <f>C54</f>
        <v>700</v>
      </c>
      <c r="D53" s="183">
        <f>D54</f>
        <v>700</v>
      </c>
      <c r="E53" s="183">
        <f>E54</f>
        <v>700</v>
      </c>
    </row>
    <row r="54" spans="1:5" ht="29.25" customHeight="1">
      <c r="A54" s="50" t="s">
        <v>373</v>
      </c>
      <c r="B54" s="51" t="s">
        <v>110</v>
      </c>
      <c r="C54" s="185">
        <v>700</v>
      </c>
      <c r="D54" s="185">
        <v>700</v>
      </c>
      <c r="E54" s="185">
        <v>700</v>
      </c>
    </row>
    <row r="55" spans="1:5" ht="27" customHeight="1">
      <c r="A55" s="50" t="s">
        <v>374</v>
      </c>
      <c r="B55" s="52" t="s">
        <v>111</v>
      </c>
      <c r="C55" s="184">
        <v>0</v>
      </c>
      <c r="D55" s="184">
        <v>0</v>
      </c>
      <c r="E55" s="184">
        <v>0</v>
      </c>
    </row>
    <row r="56" spans="1:7" ht="27" customHeight="1">
      <c r="A56" s="20" t="s">
        <v>375</v>
      </c>
      <c r="B56" s="53" t="s">
        <v>127</v>
      </c>
      <c r="C56" s="181">
        <f>15000+13760</f>
        <v>28760</v>
      </c>
      <c r="D56" s="181">
        <v>0</v>
      </c>
      <c r="E56" s="181">
        <v>0</v>
      </c>
      <c r="F56" s="195"/>
      <c r="G56" s="3"/>
    </row>
    <row r="57" spans="1:6" ht="17.25" customHeight="1" thickBot="1">
      <c r="A57" s="32"/>
      <c r="B57" s="33" t="s">
        <v>33</v>
      </c>
      <c r="C57" s="186">
        <f>C34+C35+C56</f>
        <v>16671060</v>
      </c>
      <c r="D57" s="186">
        <f>D34+D35+D56</f>
        <v>10616850</v>
      </c>
      <c r="E57" s="186">
        <f>E34+E35+E56</f>
        <v>10822330</v>
      </c>
      <c r="F57" s="56"/>
    </row>
    <row r="58" spans="1:5" ht="13.5" customHeight="1" thickBot="1">
      <c r="A58" s="31"/>
      <c r="B58" s="26" t="s">
        <v>407</v>
      </c>
      <c r="C58" s="54">
        <v>72193</v>
      </c>
      <c r="D58" s="54">
        <v>76866</v>
      </c>
      <c r="E58" s="54">
        <v>79209</v>
      </c>
    </row>
    <row r="59" spans="1:5" ht="13.5" customHeight="1">
      <c r="A59" s="3"/>
      <c r="B59" s="11"/>
      <c r="C59" s="55">
        <f>C57+C58</f>
        <v>16743253</v>
      </c>
      <c r="D59" s="55">
        <f>D57+D58</f>
        <v>10693716</v>
      </c>
      <c r="E59" s="55">
        <f>E57+E58</f>
        <v>10901539</v>
      </c>
    </row>
    <row r="60" ht="12.75" hidden="1">
      <c r="C60" s="56">
        <f>C59-C57</f>
        <v>72193</v>
      </c>
    </row>
    <row r="63" spans="3:5" ht="12.75">
      <c r="C63" s="56"/>
      <c r="D63" s="56"/>
      <c r="E63" s="56"/>
    </row>
  </sheetData>
  <sheetProtection/>
  <mergeCells count="4">
    <mergeCell ref="A5:E5"/>
    <mergeCell ref="C1:E1"/>
    <mergeCell ref="C3:E3"/>
    <mergeCell ref="B2:E2"/>
  </mergeCells>
  <printOptions/>
  <pageMargins left="0.31496062992125984" right="0" top="0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12.375" style="72" customWidth="1"/>
    <col min="2" max="2" width="62.75390625" style="76" customWidth="1"/>
    <col min="3" max="3" width="28.25390625" style="76" customWidth="1"/>
    <col min="4" max="4" width="16.75390625" style="72" customWidth="1"/>
    <col min="5" max="5" width="16.375" style="72" customWidth="1"/>
    <col min="6" max="6" width="16.25390625" style="72" customWidth="1"/>
    <col min="7" max="16384" width="9.125" style="72" customWidth="1"/>
  </cols>
  <sheetData>
    <row r="1" spans="2:6" ht="12.75">
      <c r="B1" s="73"/>
      <c r="C1" s="201" t="s">
        <v>355</v>
      </c>
      <c r="D1" s="201"/>
      <c r="E1" s="201"/>
      <c r="F1" s="201"/>
    </row>
    <row r="2" spans="2:6" ht="24" customHeight="1">
      <c r="B2" s="73"/>
      <c r="C2" s="74"/>
      <c r="D2" s="188"/>
      <c r="E2" s="188"/>
      <c r="F2" s="188" t="s">
        <v>408</v>
      </c>
    </row>
    <row r="3" spans="2:6" ht="71.25" customHeight="1">
      <c r="B3" s="187"/>
      <c r="C3" s="71"/>
      <c r="D3" s="204" t="s">
        <v>410</v>
      </c>
      <c r="E3" s="205"/>
      <c r="F3" s="205"/>
    </row>
    <row r="5" spans="2:6" ht="49.5" customHeight="1">
      <c r="B5" s="202" t="s">
        <v>390</v>
      </c>
      <c r="C5" s="202"/>
      <c r="D5" s="203"/>
      <c r="E5" s="203"/>
      <c r="F5" s="203"/>
    </row>
    <row r="6" spans="2:3" ht="12.75">
      <c r="B6" s="77"/>
      <c r="C6" s="78"/>
    </row>
    <row r="7" spans="2:3" ht="12.75">
      <c r="B7" s="78"/>
      <c r="C7" s="78"/>
    </row>
    <row r="8" spans="1:6" ht="42" customHeight="1">
      <c r="A8" s="79" t="s">
        <v>170</v>
      </c>
      <c r="B8" s="123" t="s">
        <v>6</v>
      </c>
      <c r="C8" s="123" t="s">
        <v>171</v>
      </c>
      <c r="D8" s="124" t="s">
        <v>144</v>
      </c>
      <c r="E8" s="124" t="s">
        <v>309</v>
      </c>
      <c r="F8" s="124" t="s">
        <v>362</v>
      </c>
    </row>
    <row r="9" spans="1:6" ht="28.5">
      <c r="A9" s="173" t="s">
        <v>358</v>
      </c>
      <c r="B9" s="80" t="s">
        <v>172</v>
      </c>
      <c r="C9" s="81" t="s">
        <v>173</v>
      </c>
      <c r="D9" s="82">
        <f>D10+D21</f>
        <v>2587043.64</v>
      </c>
      <c r="E9" s="174">
        <f>E10+E13</f>
        <v>76866</v>
      </c>
      <c r="F9" s="174">
        <f>F10+F13</f>
        <v>79209</v>
      </c>
    </row>
    <row r="10" spans="1:6" ht="28.5">
      <c r="A10" s="83"/>
      <c r="B10" s="80" t="s">
        <v>174</v>
      </c>
      <c r="C10" s="81" t="s">
        <v>289</v>
      </c>
      <c r="D10" s="84">
        <f>D12</f>
        <v>72193</v>
      </c>
      <c r="E10" s="175">
        <f>E11</f>
        <v>149059</v>
      </c>
      <c r="F10" s="175">
        <f>F11</f>
        <v>156075</v>
      </c>
    </row>
    <row r="11" spans="1:6" ht="30">
      <c r="A11" s="83"/>
      <c r="B11" s="85" t="s">
        <v>290</v>
      </c>
      <c r="C11" s="86" t="s">
        <v>175</v>
      </c>
      <c r="D11" s="84">
        <f>D12</f>
        <v>72193</v>
      </c>
      <c r="E11" s="175">
        <f>E12</f>
        <v>149059</v>
      </c>
      <c r="F11" s="175">
        <f>F12</f>
        <v>156075</v>
      </c>
    </row>
    <row r="12" spans="1:6" ht="30">
      <c r="A12" s="83"/>
      <c r="B12" s="85" t="s">
        <v>291</v>
      </c>
      <c r="C12" s="86" t="s">
        <v>292</v>
      </c>
      <c r="D12" s="84">
        <v>72193</v>
      </c>
      <c r="E12" s="175">
        <v>149059</v>
      </c>
      <c r="F12" s="175">
        <v>156075</v>
      </c>
    </row>
    <row r="13" spans="1:6" ht="29.25" customHeight="1">
      <c r="A13" s="83"/>
      <c r="B13" s="85" t="s">
        <v>293</v>
      </c>
      <c r="C13" s="86" t="s">
        <v>294</v>
      </c>
      <c r="D13" s="125">
        <v>0</v>
      </c>
      <c r="E13" s="126">
        <f>E20</f>
        <v>-72193</v>
      </c>
      <c r="F13" s="126">
        <f>F20</f>
        <v>-76866</v>
      </c>
    </row>
    <row r="14" spans="1:6" ht="31.5" customHeight="1" hidden="1">
      <c r="A14" s="83"/>
      <c r="B14" s="85" t="s">
        <v>177</v>
      </c>
      <c r="C14" s="86" t="s">
        <v>178</v>
      </c>
      <c r="D14" s="88"/>
      <c r="E14" s="176"/>
      <c r="F14" s="176"/>
    </row>
    <row r="15" spans="1:6" ht="28.5" hidden="1">
      <c r="A15" s="83"/>
      <c r="B15" s="89" t="s">
        <v>179</v>
      </c>
      <c r="C15" s="81" t="s">
        <v>180</v>
      </c>
      <c r="D15" s="90">
        <v>0</v>
      </c>
      <c r="E15" s="177">
        <v>0</v>
      </c>
      <c r="F15" s="177">
        <v>0</v>
      </c>
    </row>
    <row r="16" spans="1:6" ht="30" hidden="1">
      <c r="A16" s="83"/>
      <c r="B16" s="85" t="s">
        <v>181</v>
      </c>
      <c r="C16" s="91" t="s">
        <v>182</v>
      </c>
      <c r="D16" s="87"/>
      <c r="E16" s="178"/>
      <c r="F16" s="178"/>
    </row>
    <row r="17" spans="1:6" ht="45" hidden="1">
      <c r="A17" s="83"/>
      <c r="B17" s="92" t="s">
        <v>183</v>
      </c>
      <c r="C17" s="86" t="s">
        <v>184</v>
      </c>
      <c r="D17" s="87"/>
      <c r="E17" s="178"/>
      <c r="F17" s="178"/>
    </row>
    <row r="18" spans="1:6" ht="45" hidden="1">
      <c r="A18" s="83"/>
      <c r="B18" s="85" t="s">
        <v>185</v>
      </c>
      <c r="C18" s="86" t="s">
        <v>186</v>
      </c>
      <c r="D18" s="87">
        <f>D19</f>
        <v>0</v>
      </c>
      <c r="E18" s="178">
        <f>E19</f>
        <v>0</v>
      </c>
      <c r="F18" s="178">
        <f>F19</f>
        <v>0</v>
      </c>
    </row>
    <row r="19" spans="1:6" ht="45" hidden="1">
      <c r="A19" s="83"/>
      <c r="B19" s="85" t="s">
        <v>187</v>
      </c>
      <c r="C19" s="86" t="s">
        <v>188</v>
      </c>
      <c r="D19" s="87">
        <v>0</v>
      </c>
      <c r="E19" s="178">
        <v>0</v>
      </c>
      <c r="F19" s="178">
        <v>0</v>
      </c>
    </row>
    <row r="20" spans="1:6" ht="30">
      <c r="A20" s="83"/>
      <c r="B20" s="85" t="s">
        <v>176</v>
      </c>
      <c r="C20" s="86" t="s">
        <v>295</v>
      </c>
      <c r="D20" s="125">
        <v>0</v>
      </c>
      <c r="E20" s="126">
        <v>-72193</v>
      </c>
      <c r="F20" s="126">
        <v>-76866</v>
      </c>
    </row>
    <row r="21" spans="1:6" ht="28.5">
      <c r="A21" s="83"/>
      <c r="B21" s="80" t="s">
        <v>189</v>
      </c>
      <c r="C21" s="81" t="s">
        <v>190</v>
      </c>
      <c r="D21" s="90">
        <v>2514850.64</v>
      </c>
      <c r="E21" s="90">
        <v>0</v>
      </c>
      <c r="F21" s="90">
        <v>0</v>
      </c>
    </row>
    <row r="22" spans="1:6" ht="15">
      <c r="A22" s="83"/>
      <c r="B22" s="85" t="s">
        <v>191</v>
      </c>
      <c r="C22" s="86" t="s">
        <v>192</v>
      </c>
      <c r="D22" s="93">
        <f>D23</f>
        <v>-16671060</v>
      </c>
      <c r="E22" s="93">
        <f aca="true" t="shared" si="0" ref="E22:F24">E23</f>
        <v>-10616850</v>
      </c>
      <c r="F22" s="93">
        <f t="shared" si="0"/>
        <v>-10822330</v>
      </c>
    </row>
    <row r="23" spans="1:6" ht="15">
      <c r="A23" s="83"/>
      <c r="B23" s="85" t="s">
        <v>193</v>
      </c>
      <c r="C23" s="86" t="s">
        <v>194</v>
      </c>
      <c r="D23" s="93">
        <f>D24</f>
        <v>-16671060</v>
      </c>
      <c r="E23" s="93">
        <f t="shared" si="0"/>
        <v>-10616850</v>
      </c>
      <c r="F23" s="93">
        <f t="shared" si="0"/>
        <v>-10822330</v>
      </c>
    </row>
    <row r="24" spans="1:6" ht="17.25" customHeight="1">
      <c r="A24" s="83"/>
      <c r="B24" s="85" t="s">
        <v>195</v>
      </c>
      <c r="C24" s="86" t="s">
        <v>196</v>
      </c>
      <c r="D24" s="93">
        <f>D25</f>
        <v>-16671060</v>
      </c>
      <c r="E24" s="93">
        <f t="shared" si="0"/>
        <v>-10616850</v>
      </c>
      <c r="F24" s="93">
        <f t="shared" si="0"/>
        <v>-10822330</v>
      </c>
    </row>
    <row r="25" spans="1:6" ht="30">
      <c r="A25" s="83"/>
      <c r="B25" s="61" t="s">
        <v>197</v>
      </c>
      <c r="C25" s="86" t="s">
        <v>198</v>
      </c>
      <c r="D25" s="93">
        <f>-'прил 1 доходы'!C57</f>
        <v>-16671060</v>
      </c>
      <c r="E25" s="93">
        <f>-'прил 1 доходы'!D57</f>
        <v>-10616850</v>
      </c>
      <c r="F25" s="93">
        <f>-'прил 1 доходы'!E57</f>
        <v>-10822330</v>
      </c>
    </row>
    <row r="26" spans="1:6" ht="30" hidden="1">
      <c r="A26" s="83"/>
      <c r="B26" s="85" t="s">
        <v>199</v>
      </c>
      <c r="C26" s="86" t="s">
        <v>200</v>
      </c>
      <c r="D26" s="93"/>
      <c r="E26" s="93"/>
      <c r="F26" s="93"/>
    </row>
    <row r="27" spans="1:6" ht="15">
      <c r="A27" s="83"/>
      <c r="B27" s="85" t="s">
        <v>201</v>
      </c>
      <c r="C27" s="86" t="s">
        <v>202</v>
      </c>
      <c r="D27" s="93">
        <f>D28</f>
        <v>19258103.64</v>
      </c>
      <c r="E27" s="93">
        <f aca="true" t="shared" si="1" ref="E27:F29">E28</f>
        <v>10693716</v>
      </c>
      <c r="F27" s="93">
        <f t="shared" si="1"/>
        <v>10901539</v>
      </c>
    </row>
    <row r="28" spans="1:6" ht="15">
      <c r="A28" s="83"/>
      <c r="B28" s="85" t="s">
        <v>203</v>
      </c>
      <c r="C28" s="86" t="s">
        <v>204</v>
      </c>
      <c r="D28" s="93">
        <f>D29</f>
        <v>19258103.64</v>
      </c>
      <c r="E28" s="93">
        <f t="shared" si="1"/>
        <v>10693716</v>
      </c>
      <c r="F28" s="93">
        <f t="shared" si="1"/>
        <v>10901539</v>
      </c>
    </row>
    <row r="29" spans="1:6" ht="15">
      <c r="A29" s="83"/>
      <c r="B29" s="85" t="s">
        <v>205</v>
      </c>
      <c r="C29" s="86" t="s">
        <v>206</v>
      </c>
      <c r="D29" s="93">
        <f>D30</f>
        <v>19258103.64</v>
      </c>
      <c r="E29" s="93">
        <f t="shared" si="1"/>
        <v>10693716</v>
      </c>
      <c r="F29" s="93">
        <f t="shared" si="1"/>
        <v>10901539</v>
      </c>
    </row>
    <row r="30" spans="1:6" ht="30">
      <c r="A30" s="83"/>
      <c r="B30" s="85" t="s">
        <v>207</v>
      </c>
      <c r="C30" s="86" t="s">
        <v>208</v>
      </c>
      <c r="D30" s="93">
        <f>'прил 4'!H198</f>
        <v>19258103.64</v>
      </c>
      <c r="E30" s="93">
        <f>'прил 4'!I198</f>
        <v>10693716</v>
      </c>
      <c r="F30" s="93">
        <f>'прил 4'!J198</f>
        <v>10901539</v>
      </c>
    </row>
    <row r="31" spans="1:6" s="96" customFormat="1" ht="29.25" customHeight="1" hidden="1">
      <c r="A31" s="94"/>
      <c r="B31" s="85" t="s">
        <v>209</v>
      </c>
      <c r="C31" s="86" t="s">
        <v>210</v>
      </c>
      <c r="D31" s="95"/>
      <c r="E31" s="95"/>
      <c r="F31" s="95"/>
    </row>
    <row r="32" spans="1:6" s="96" customFormat="1" ht="27.75" customHeight="1" hidden="1">
      <c r="A32" s="94"/>
      <c r="B32" s="85" t="s">
        <v>211</v>
      </c>
      <c r="C32" s="86" t="s">
        <v>212</v>
      </c>
      <c r="D32" s="95"/>
      <c r="E32" s="95"/>
      <c r="F32" s="95"/>
    </row>
    <row r="33" spans="1:6" ht="28.5">
      <c r="A33" s="97"/>
      <c r="B33" s="80" t="s">
        <v>213</v>
      </c>
      <c r="C33" s="81" t="s">
        <v>214</v>
      </c>
      <c r="D33" s="93"/>
      <c r="E33" s="93"/>
      <c r="F33" s="93"/>
    </row>
  </sheetData>
  <sheetProtection/>
  <mergeCells count="3">
    <mergeCell ref="C1:F1"/>
    <mergeCell ref="B5:F5"/>
    <mergeCell ref="D3:F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0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2.125" style="0" customWidth="1"/>
    <col min="2" max="2" width="5.25390625" style="0" customWidth="1"/>
    <col min="3" max="3" width="3.125" style="0" customWidth="1"/>
    <col min="4" max="4" width="5.625" style="0" customWidth="1"/>
    <col min="5" max="5" width="15.375" style="0" customWidth="1"/>
    <col min="6" max="6" width="8.75390625" style="0" customWidth="1"/>
    <col min="7" max="7" width="11.625" style="0" hidden="1" customWidth="1"/>
    <col min="8" max="8" width="16.125" style="0" customWidth="1"/>
    <col min="9" max="9" width="16.00390625" style="0" customWidth="1"/>
    <col min="10" max="10" width="15.25390625" style="0" customWidth="1"/>
    <col min="11" max="11" width="12.375" style="0" customWidth="1"/>
    <col min="12" max="12" width="13.125" style="0" customWidth="1"/>
    <col min="13" max="13" width="7.625" style="0" customWidth="1"/>
    <col min="14" max="14" width="15.625" style="0" bestFit="1" customWidth="1"/>
  </cols>
  <sheetData>
    <row r="1" spans="1:18" ht="12.75">
      <c r="A1" s="98"/>
      <c r="B1" s="98"/>
      <c r="C1" s="98"/>
      <c r="D1" s="98"/>
      <c r="E1" s="98"/>
      <c r="H1" s="206" t="s">
        <v>53</v>
      </c>
      <c r="I1" s="203"/>
      <c r="J1" s="203"/>
      <c r="K1" s="3"/>
      <c r="L1" s="3"/>
      <c r="M1" s="3"/>
      <c r="N1" s="3"/>
      <c r="O1" s="3"/>
      <c r="P1" s="3"/>
      <c r="Q1" s="3"/>
      <c r="R1" s="3"/>
    </row>
    <row r="2" spans="1:18" ht="12.75">
      <c r="A2" s="98"/>
      <c r="B2" s="98"/>
      <c r="C2" s="98"/>
      <c r="D2" s="98"/>
      <c r="E2" s="98"/>
      <c r="H2" s="71"/>
      <c r="I2" s="27"/>
      <c r="J2" s="71" t="s">
        <v>408</v>
      </c>
      <c r="K2" s="3"/>
      <c r="L2" s="3"/>
      <c r="M2" s="3"/>
      <c r="N2" s="3"/>
      <c r="O2" s="3"/>
      <c r="P2" s="3"/>
      <c r="Q2" s="3"/>
      <c r="R2" s="3"/>
    </row>
    <row r="3" spans="1:18" ht="60" customHeight="1">
      <c r="A3" s="98"/>
      <c r="B3" s="98"/>
      <c r="C3" s="98"/>
      <c r="D3" s="98"/>
      <c r="E3" s="98"/>
      <c r="F3" s="99"/>
      <c r="G3" s="99"/>
      <c r="H3" s="204" t="s">
        <v>409</v>
      </c>
      <c r="I3" s="205"/>
      <c r="J3" s="205"/>
      <c r="K3" s="3"/>
      <c r="L3" s="3"/>
      <c r="M3" s="3"/>
      <c r="N3" s="3"/>
      <c r="O3" s="3"/>
      <c r="P3" s="3"/>
      <c r="Q3" s="3"/>
      <c r="R3" s="3"/>
    </row>
    <row r="4" spans="1:18" ht="16.5" customHeight="1">
      <c r="A4" s="98"/>
      <c r="B4" s="98"/>
      <c r="C4" s="98"/>
      <c r="D4" s="98"/>
      <c r="E4" s="98"/>
      <c r="H4" s="207"/>
      <c r="I4" s="208"/>
      <c r="J4" s="208"/>
      <c r="K4" s="3"/>
      <c r="L4" s="3"/>
      <c r="M4" s="3"/>
      <c r="N4" s="3"/>
      <c r="O4" s="3"/>
      <c r="P4" s="3"/>
      <c r="Q4" s="3"/>
      <c r="R4" s="3"/>
    </row>
    <row r="5" spans="1:18" ht="50.25" customHeight="1">
      <c r="A5" s="209" t="s">
        <v>393</v>
      </c>
      <c r="B5" s="210"/>
      <c r="C5" s="210"/>
      <c r="D5" s="210"/>
      <c r="E5" s="210"/>
      <c r="F5" s="210"/>
      <c r="G5" s="210"/>
      <c r="H5" s="210"/>
      <c r="I5" s="211"/>
      <c r="J5" s="211"/>
      <c r="K5" s="3"/>
      <c r="L5" s="3"/>
      <c r="M5" s="3"/>
      <c r="N5" s="3"/>
      <c r="O5" s="3"/>
      <c r="P5" s="3"/>
      <c r="Q5" s="3"/>
      <c r="R5" s="3"/>
    </row>
    <row r="6" spans="1:18" ht="12.75">
      <c r="A6" s="98"/>
      <c r="B6" s="98"/>
      <c r="C6" s="98"/>
      <c r="D6" s="98"/>
      <c r="E6" s="98"/>
      <c r="F6" s="98"/>
      <c r="G6" s="98"/>
      <c r="I6" s="100"/>
      <c r="J6" s="101" t="s">
        <v>215</v>
      </c>
      <c r="K6" s="3"/>
      <c r="L6" s="3"/>
      <c r="M6" s="3"/>
      <c r="N6" s="3"/>
      <c r="O6" s="3"/>
      <c r="P6" s="3"/>
      <c r="Q6" s="3"/>
      <c r="R6" s="3"/>
    </row>
    <row r="7" spans="1:18" ht="25.5">
      <c r="A7" s="134"/>
      <c r="B7" s="212" t="s">
        <v>5</v>
      </c>
      <c r="C7" s="212"/>
      <c r="D7" s="212"/>
      <c r="E7" s="212"/>
      <c r="F7" s="212"/>
      <c r="G7" s="212"/>
      <c r="H7" s="157" t="s">
        <v>312</v>
      </c>
      <c r="I7" s="213" t="s">
        <v>216</v>
      </c>
      <c r="J7" s="213"/>
      <c r="K7" s="41"/>
      <c r="L7" s="3"/>
      <c r="M7" s="3"/>
      <c r="N7" s="3"/>
      <c r="O7" s="3"/>
      <c r="P7" s="3"/>
      <c r="Q7" s="3"/>
      <c r="R7" s="3"/>
    </row>
    <row r="8" spans="1:18" ht="25.5" customHeight="1">
      <c r="A8" s="137" t="s">
        <v>6</v>
      </c>
      <c r="B8" s="137" t="s">
        <v>7</v>
      </c>
      <c r="C8" s="157" t="s">
        <v>8</v>
      </c>
      <c r="D8" s="157" t="s">
        <v>9</v>
      </c>
      <c r="E8" s="157" t="s">
        <v>10</v>
      </c>
      <c r="F8" s="157" t="s">
        <v>11</v>
      </c>
      <c r="G8" s="157" t="s">
        <v>217</v>
      </c>
      <c r="H8" s="157" t="s">
        <v>144</v>
      </c>
      <c r="I8" s="137" t="s">
        <v>309</v>
      </c>
      <c r="J8" s="137" t="s">
        <v>362</v>
      </c>
      <c r="K8" s="102"/>
      <c r="L8" s="3"/>
      <c r="M8" s="3"/>
      <c r="N8" s="3"/>
      <c r="O8" s="3"/>
      <c r="P8" s="3"/>
      <c r="Q8" s="3"/>
      <c r="R8" s="3"/>
    </row>
    <row r="9" spans="1:18" ht="12.75">
      <c r="A9" s="129" t="s">
        <v>218</v>
      </c>
      <c r="B9" s="134" t="s">
        <v>310</v>
      </c>
      <c r="C9" s="134"/>
      <c r="D9" s="134"/>
      <c r="E9" s="134"/>
      <c r="F9" s="134"/>
      <c r="G9" s="134"/>
      <c r="H9" s="158">
        <f>H10+H72+H61+H83+H98+H114+H137+H143+H161+H155+H197</f>
        <v>19258103.64</v>
      </c>
      <c r="I9" s="158">
        <f>I10+I72+I61+I83+I98+I114+I137+I143+I161+I155+I197+I150</f>
        <v>10693716</v>
      </c>
      <c r="J9" s="158">
        <f>J10+J72+J61+J83+J98+J114+J137+J143+J161+J155+J197+J150</f>
        <v>10901539</v>
      </c>
      <c r="K9" s="55"/>
      <c r="L9" s="3"/>
      <c r="M9" s="3"/>
      <c r="N9" s="3"/>
      <c r="O9" s="3"/>
      <c r="P9" s="3"/>
      <c r="Q9" s="3"/>
      <c r="R9" s="3"/>
    </row>
    <row r="10" spans="1:18" ht="27" customHeight="1">
      <c r="A10" s="129" t="s">
        <v>0</v>
      </c>
      <c r="B10" s="134" t="s">
        <v>310</v>
      </c>
      <c r="C10" s="134" t="s">
        <v>1</v>
      </c>
      <c r="D10" s="134" t="s">
        <v>2</v>
      </c>
      <c r="E10" s="134" t="s">
        <v>164</v>
      </c>
      <c r="F10" s="134"/>
      <c r="G10" s="134" t="s">
        <v>118</v>
      </c>
      <c r="H10" s="158">
        <f>H11+H16+H49+H52+H57+H45</f>
        <v>8050033.38</v>
      </c>
      <c r="I10" s="158">
        <f>I11+I16+I49+I52+I57</f>
        <v>5783890</v>
      </c>
      <c r="J10" s="158">
        <f>J11+J16+J49+J52+J57</f>
        <v>5789865</v>
      </c>
      <c r="K10" s="55"/>
      <c r="L10" s="3"/>
      <c r="M10" s="3"/>
      <c r="N10" s="3"/>
      <c r="O10" s="3"/>
      <c r="P10" s="3"/>
      <c r="Q10" s="3"/>
      <c r="R10" s="3"/>
    </row>
    <row r="11" spans="1:18" ht="52.5" customHeight="1">
      <c r="A11" s="103" t="s">
        <v>16</v>
      </c>
      <c r="B11" s="134" t="s">
        <v>310</v>
      </c>
      <c r="C11" s="134" t="s">
        <v>1</v>
      </c>
      <c r="D11" s="134" t="s">
        <v>12</v>
      </c>
      <c r="E11" s="134" t="s">
        <v>219</v>
      </c>
      <c r="F11" s="144"/>
      <c r="G11" s="144" t="s">
        <v>118</v>
      </c>
      <c r="H11" s="158">
        <f aca="true" t="shared" si="0" ref="H11:J12">H12</f>
        <v>1698458</v>
      </c>
      <c r="I11" s="158">
        <f t="shared" si="0"/>
        <v>944370</v>
      </c>
      <c r="J11" s="158">
        <f t="shared" si="0"/>
        <v>953880</v>
      </c>
      <c r="K11" s="55"/>
      <c r="L11" s="3"/>
      <c r="M11" s="3"/>
      <c r="N11" s="3"/>
      <c r="O11" s="3"/>
      <c r="P11" s="3"/>
      <c r="Q11" s="3"/>
      <c r="R11" s="3"/>
    </row>
    <row r="12" spans="1:18" ht="21" customHeight="1">
      <c r="A12" s="128" t="s">
        <v>220</v>
      </c>
      <c r="B12" s="137" t="s">
        <v>310</v>
      </c>
      <c r="C12" s="137" t="s">
        <v>1</v>
      </c>
      <c r="D12" s="137" t="s">
        <v>12</v>
      </c>
      <c r="E12" s="137" t="s">
        <v>221</v>
      </c>
      <c r="F12" s="137"/>
      <c r="G12" s="137" t="s">
        <v>118</v>
      </c>
      <c r="H12" s="159">
        <f t="shared" si="0"/>
        <v>1698458</v>
      </c>
      <c r="I12" s="159">
        <f t="shared" si="0"/>
        <v>944370</v>
      </c>
      <c r="J12" s="159">
        <f t="shared" si="0"/>
        <v>953880</v>
      </c>
      <c r="K12" s="104"/>
      <c r="L12" s="3"/>
      <c r="M12" s="3"/>
      <c r="N12" s="3"/>
      <c r="O12" s="3"/>
      <c r="P12" s="3"/>
      <c r="Q12" s="3"/>
      <c r="R12" s="3"/>
    </row>
    <row r="13" spans="1:18" ht="12.75">
      <c r="A13" s="160" t="s">
        <v>137</v>
      </c>
      <c r="B13" s="137" t="s">
        <v>310</v>
      </c>
      <c r="C13" s="137" t="s">
        <v>1</v>
      </c>
      <c r="D13" s="137" t="s">
        <v>12</v>
      </c>
      <c r="E13" s="137" t="s">
        <v>69</v>
      </c>
      <c r="F13" s="137">
        <v>120</v>
      </c>
      <c r="G13" s="137" t="s">
        <v>118</v>
      </c>
      <c r="H13" s="159">
        <f>H14+H15</f>
        <v>1698458</v>
      </c>
      <c r="I13" s="159">
        <f>I14+I15</f>
        <v>944370</v>
      </c>
      <c r="J13" s="159">
        <f>J14+J15</f>
        <v>953880</v>
      </c>
      <c r="K13" s="104"/>
      <c r="L13" s="3"/>
      <c r="M13" s="3"/>
      <c r="N13" s="3"/>
      <c r="O13" s="3"/>
      <c r="P13" s="3"/>
      <c r="Q13" s="3"/>
      <c r="R13" s="3"/>
    </row>
    <row r="14" spans="1:18" ht="27" customHeight="1">
      <c r="A14" s="105" t="s">
        <v>222</v>
      </c>
      <c r="B14" s="137" t="s">
        <v>310</v>
      </c>
      <c r="C14" s="137" t="s">
        <v>1</v>
      </c>
      <c r="D14" s="137" t="s">
        <v>12</v>
      </c>
      <c r="E14" s="137" t="s">
        <v>69</v>
      </c>
      <c r="F14" s="137">
        <v>121</v>
      </c>
      <c r="G14" s="137">
        <v>211</v>
      </c>
      <c r="H14" s="159">
        <f>812400+477100+17818</f>
        <v>1307318</v>
      </c>
      <c r="I14" s="159">
        <v>725370</v>
      </c>
      <c r="J14" s="159">
        <v>732630</v>
      </c>
      <c r="K14" s="104"/>
      <c r="L14" s="3"/>
      <c r="M14" s="3"/>
      <c r="N14" s="3"/>
      <c r="O14" s="3"/>
      <c r="P14" s="3"/>
      <c r="Q14" s="3"/>
      <c r="R14" s="3"/>
    </row>
    <row r="15" spans="1:18" ht="61.5" customHeight="1">
      <c r="A15" s="105" t="s">
        <v>223</v>
      </c>
      <c r="B15" s="137" t="s">
        <v>310</v>
      </c>
      <c r="C15" s="137" t="s">
        <v>1</v>
      </c>
      <c r="D15" s="137" t="s">
        <v>12</v>
      </c>
      <c r="E15" s="137" t="s">
        <v>69</v>
      </c>
      <c r="F15" s="137">
        <v>129</v>
      </c>
      <c r="G15" s="137">
        <v>213</v>
      </c>
      <c r="H15" s="159">
        <f>245300+144129+1711</f>
        <v>391140</v>
      </c>
      <c r="I15" s="159">
        <v>219000</v>
      </c>
      <c r="J15" s="159">
        <v>221250</v>
      </c>
      <c r="K15" s="104"/>
      <c r="L15" s="3"/>
      <c r="M15" s="3"/>
      <c r="N15" s="3"/>
      <c r="O15" s="3"/>
      <c r="P15" s="3"/>
      <c r="Q15" s="3"/>
      <c r="R15" s="3"/>
    </row>
    <row r="16" spans="1:18" s="108" customFormat="1" ht="81.75" customHeight="1">
      <c r="A16" s="103" t="s">
        <v>224</v>
      </c>
      <c r="B16" s="134" t="s">
        <v>310</v>
      </c>
      <c r="C16" s="161" t="s">
        <v>1</v>
      </c>
      <c r="D16" s="161" t="s">
        <v>3</v>
      </c>
      <c r="E16" s="161" t="s">
        <v>71</v>
      </c>
      <c r="F16" s="161"/>
      <c r="G16" s="161" t="s">
        <v>118</v>
      </c>
      <c r="H16" s="162">
        <f>H17+H21+H38</f>
        <v>6173134</v>
      </c>
      <c r="I16" s="162">
        <f>I17+I21+I41</f>
        <v>4833820</v>
      </c>
      <c r="J16" s="162">
        <f>J17+J21+J41</f>
        <v>4830285</v>
      </c>
      <c r="K16" s="106"/>
      <c r="L16" s="107"/>
      <c r="M16" s="107"/>
      <c r="N16" s="107"/>
      <c r="O16" s="107"/>
      <c r="P16" s="107"/>
      <c r="Q16" s="107"/>
      <c r="R16" s="107"/>
    </row>
    <row r="17" spans="1:18" ht="49.5" customHeight="1">
      <c r="A17" s="163" t="s">
        <v>137</v>
      </c>
      <c r="B17" s="137" t="s">
        <v>310</v>
      </c>
      <c r="C17" s="137" t="s">
        <v>1</v>
      </c>
      <c r="D17" s="137" t="s">
        <v>3</v>
      </c>
      <c r="E17" s="137" t="s">
        <v>72</v>
      </c>
      <c r="F17" s="137">
        <v>120</v>
      </c>
      <c r="G17" s="134" t="s">
        <v>118</v>
      </c>
      <c r="H17" s="159">
        <f>H18+H20+H19</f>
        <v>5181200</v>
      </c>
      <c r="I17" s="159">
        <f>I18+I20</f>
        <v>4272150</v>
      </c>
      <c r="J17" s="159">
        <f>J18+J20</f>
        <v>4314850</v>
      </c>
      <c r="K17" s="104"/>
      <c r="L17" s="3"/>
      <c r="M17" s="3"/>
      <c r="N17" s="3"/>
      <c r="O17" s="3"/>
      <c r="P17" s="3"/>
      <c r="Q17" s="3"/>
      <c r="R17" s="3"/>
    </row>
    <row r="18" spans="1:18" ht="29.25" customHeight="1">
      <c r="A18" s="105" t="s">
        <v>222</v>
      </c>
      <c r="B18" s="137" t="s">
        <v>310</v>
      </c>
      <c r="C18" s="137" t="s">
        <v>1</v>
      </c>
      <c r="D18" s="137" t="s">
        <v>3</v>
      </c>
      <c r="E18" s="137" t="s">
        <v>72</v>
      </c>
      <c r="F18" s="137">
        <v>121</v>
      </c>
      <c r="G18" s="137">
        <v>211</v>
      </c>
      <c r="H18" s="159">
        <v>4012600</v>
      </c>
      <c r="I18" s="159">
        <v>3281250</v>
      </c>
      <c r="J18" s="159">
        <v>3314000</v>
      </c>
      <c r="K18" s="104"/>
      <c r="L18" s="3"/>
      <c r="M18" s="3"/>
      <c r="N18" s="3"/>
      <c r="O18" s="3"/>
      <c r="P18" s="3"/>
      <c r="Q18" s="3"/>
      <c r="R18" s="3"/>
    </row>
    <row r="19" spans="1:18" ht="54" customHeight="1" hidden="1">
      <c r="A19" s="105" t="s">
        <v>384</v>
      </c>
      <c r="B19" s="137" t="s">
        <v>310</v>
      </c>
      <c r="C19" s="137" t="s">
        <v>1</v>
      </c>
      <c r="D19" s="137" t="s">
        <v>3</v>
      </c>
      <c r="E19" s="137" t="s">
        <v>72</v>
      </c>
      <c r="F19" s="137">
        <v>122</v>
      </c>
      <c r="G19" s="137"/>
      <c r="H19" s="159"/>
      <c r="I19" s="159"/>
      <c r="J19" s="159"/>
      <c r="K19" s="104"/>
      <c r="L19" s="3"/>
      <c r="M19" s="3"/>
      <c r="N19" s="3"/>
      <c r="O19" s="3"/>
      <c r="P19" s="3"/>
      <c r="Q19" s="3"/>
      <c r="R19" s="3"/>
    </row>
    <row r="20" spans="1:18" ht="60.75" customHeight="1">
      <c r="A20" s="105" t="s">
        <v>223</v>
      </c>
      <c r="B20" s="137" t="s">
        <v>310</v>
      </c>
      <c r="C20" s="137" t="s">
        <v>1</v>
      </c>
      <c r="D20" s="137" t="s">
        <v>3</v>
      </c>
      <c r="E20" s="137" t="s">
        <v>72</v>
      </c>
      <c r="F20" s="137">
        <v>129</v>
      </c>
      <c r="G20" s="137">
        <v>213</v>
      </c>
      <c r="H20" s="159">
        <v>1168600</v>
      </c>
      <c r="I20" s="159">
        <v>990900</v>
      </c>
      <c r="J20" s="159">
        <v>1000850</v>
      </c>
      <c r="K20" s="104"/>
      <c r="L20" s="109"/>
      <c r="M20" s="3"/>
      <c r="N20" s="3"/>
      <c r="O20" s="3"/>
      <c r="P20" s="3"/>
      <c r="Q20" s="3"/>
      <c r="R20" s="3"/>
    </row>
    <row r="21" spans="1:18" ht="24.75" customHeight="1">
      <c r="A21" s="128" t="s">
        <v>156</v>
      </c>
      <c r="B21" s="137" t="s">
        <v>310</v>
      </c>
      <c r="C21" s="137" t="s">
        <v>1</v>
      </c>
      <c r="D21" s="137" t="s">
        <v>3</v>
      </c>
      <c r="E21" s="137" t="s">
        <v>72</v>
      </c>
      <c r="F21" s="137">
        <v>200</v>
      </c>
      <c r="G21" s="137"/>
      <c r="H21" s="159">
        <f>H22</f>
        <v>946434</v>
      </c>
      <c r="I21" s="159">
        <f>I22</f>
        <v>561170</v>
      </c>
      <c r="J21" s="159">
        <f>J22</f>
        <v>514935</v>
      </c>
      <c r="K21" s="104"/>
      <c r="L21" s="3"/>
      <c r="M21" s="3"/>
      <c r="N21" s="3"/>
      <c r="O21" s="3"/>
      <c r="P21" s="3"/>
      <c r="Q21" s="3"/>
      <c r="R21" s="3"/>
    </row>
    <row r="22" spans="1:18" ht="41.25" customHeight="1">
      <c r="A22" s="105" t="s">
        <v>225</v>
      </c>
      <c r="B22" s="137" t="s">
        <v>310</v>
      </c>
      <c r="C22" s="137" t="s">
        <v>1</v>
      </c>
      <c r="D22" s="137" t="s">
        <v>3</v>
      </c>
      <c r="E22" s="137" t="s">
        <v>73</v>
      </c>
      <c r="F22" s="137">
        <v>240</v>
      </c>
      <c r="G22" s="137"/>
      <c r="H22" s="159">
        <f>H23+H29+H37</f>
        <v>946434</v>
      </c>
      <c r="I22" s="159">
        <f>I23+I29+I37</f>
        <v>561170</v>
      </c>
      <c r="J22" s="159">
        <f>J23+J29+J37</f>
        <v>514935</v>
      </c>
      <c r="K22" s="104"/>
      <c r="L22" s="3"/>
      <c r="M22" s="3"/>
      <c r="N22" s="3"/>
      <c r="O22" s="3"/>
      <c r="P22" s="3"/>
      <c r="Q22" s="3"/>
      <c r="R22" s="3"/>
    </row>
    <row r="23" spans="1:18" ht="38.25" customHeight="1">
      <c r="A23" s="105" t="s">
        <v>226</v>
      </c>
      <c r="B23" s="137" t="s">
        <v>310</v>
      </c>
      <c r="C23" s="137" t="s">
        <v>1</v>
      </c>
      <c r="D23" s="137" t="s">
        <v>3</v>
      </c>
      <c r="E23" s="137" t="s">
        <v>73</v>
      </c>
      <c r="F23" s="137">
        <v>242</v>
      </c>
      <c r="G23" s="137" t="s">
        <v>118</v>
      </c>
      <c r="H23" s="159">
        <f>H24+H26+H25+H27+H28</f>
        <v>232074</v>
      </c>
      <c r="I23" s="159">
        <f>I24+I26+I25</f>
        <v>47470</v>
      </c>
      <c r="J23" s="159">
        <f>J24+J26+J25</f>
        <v>47950</v>
      </c>
      <c r="K23" s="104"/>
      <c r="L23" s="3"/>
      <c r="M23" s="3"/>
      <c r="N23" s="3"/>
      <c r="O23" s="3"/>
      <c r="P23" s="3"/>
      <c r="Q23" s="3"/>
      <c r="R23" s="3"/>
    </row>
    <row r="24" spans="1:18" ht="18.75" customHeight="1">
      <c r="A24" s="128" t="s">
        <v>227</v>
      </c>
      <c r="B24" s="137" t="s">
        <v>310</v>
      </c>
      <c r="C24" s="137" t="s">
        <v>1</v>
      </c>
      <c r="D24" s="137" t="s">
        <v>3</v>
      </c>
      <c r="E24" s="137" t="s">
        <v>73</v>
      </c>
      <c r="F24" s="137">
        <v>242</v>
      </c>
      <c r="G24" s="137">
        <v>221</v>
      </c>
      <c r="H24" s="159">
        <f>17000+15000+2000-10600+3300</f>
        <v>26700</v>
      </c>
      <c r="I24" s="159">
        <v>15000</v>
      </c>
      <c r="J24" s="159">
        <v>15150</v>
      </c>
      <c r="K24" s="104"/>
      <c r="L24" s="3"/>
      <c r="M24" s="3"/>
      <c r="N24" s="193"/>
      <c r="O24" s="3"/>
      <c r="P24" s="3"/>
      <c r="Q24" s="3"/>
      <c r="R24" s="3"/>
    </row>
    <row r="25" spans="1:18" ht="27.75" customHeight="1">
      <c r="A25" s="128" t="s">
        <v>230</v>
      </c>
      <c r="B25" s="137" t="s">
        <v>310</v>
      </c>
      <c r="C25" s="137" t="s">
        <v>1</v>
      </c>
      <c r="D25" s="137" t="s">
        <v>3</v>
      </c>
      <c r="E25" s="137" t="s">
        <v>73</v>
      </c>
      <c r="F25" s="137">
        <v>242</v>
      </c>
      <c r="G25" s="137"/>
      <c r="H25" s="159">
        <f>3300+20000</f>
        <v>23300</v>
      </c>
      <c r="I25" s="159">
        <v>2470</v>
      </c>
      <c r="J25" s="159">
        <v>2500</v>
      </c>
      <c r="K25" s="104"/>
      <c r="L25" s="3"/>
      <c r="M25" s="3"/>
      <c r="N25" s="3"/>
      <c r="O25" s="3"/>
      <c r="P25" s="3"/>
      <c r="Q25" s="3"/>
      <c r="R25" s="3"/>
    </row>
    <row r="26" spans="1:18" ht="16.5" customHeight="1">
      <c r="A26" s="128" t="s">
        <v>228</v>
      </c>
      <c r="B26" s="137" t="s">
        <v>310</v>
      </c>
      <c r="C26" s="137" t="s">
        <v>1</v>
      </c>
      <c r="D26" s="137" t="s">
        <v>3</v>
      </c>
      <c r="E26" s="137" t="s">
        <v>73</v>
      </c>
      <c r="F26" s="137">
        <v>242</v>
      </c>
      <c r="G26" s="137">
        <v>226</v>
      </c>
      <c r="H26" s="159">
        <f>33600+6200+66334+44140</f>
        <v>150274</v>
      </c>
      <c r="I26" s="159">
        <v>30000</v>
      </c>
      <c r="J26" s="159">
        <v>30300</v>
      </c>
      <c r="K26" s="104"/>
      <c r="L26" s="3"/>
      <c r="M26" s="3"/>
      <c r="N26" s="193"/>
      <c r="O26" s="3"/>
      <c r="P26" s="3"/>
      <c r="Q26" s="3"/>
      <c r="R26" s="3"/>
    </row>
    <row r="27" spans="1:18" ht="23.25" customHeight="1">
      <c r="A27" s="128" t="s">
        <v>385</v>
      </c>
      <c r="B27" s="137" t="s">
        <v>310</v>
      </c>
      <c r="C27" s="137" t="s">
        <v>1</v>
      </c>
      <c r="D27" s="137" t="s">
        <v>3</v>
      </c>
      <c r="E27" s="137" t="s">
        <v>73</v>
      </c>
      <c r="F27" s="137">
        <v>242</v>
      </c>
      <c r="G27" s="137"/>
      <c r="H27" s="159">
        <v>30600</v>
      </c>
      <c r="I27" s="159"/>
      <c r="J27" s="159"/>
      <c r="K27" s="104"/>
      <c r="L27" s="3"/>
      <c r="M27" s="3"/>
      <c r="N27" s="3"/>
      <c r="O27" s="3"/>
      <c r="P27" s="3"/>
      <c r="Q27" s="3"/>
      <c r="R27" s="3"/>
    </row>
    <row r="28" spans="1:18" ht="23.25" customHeight="1">
      <c r="A28" s="128" t="s">
        <v>387</v>
      </c>
      <c r="B28" s="137" t="s">
        <v>310</v>
      </c>
      <c r="C28" s="137" t="s">
        <v>1</v>
      </c>
      <c r="D28" s="137" t="s">
        <v>3</v>
      </c>
      <c r="E28" s="137" t="s">
        <v>73</v>
      </c>
      <c r="F28" s="137">
        <v>242</v>
      </c>
      <c r="G28" s="137"/>
      <c r="H28" s="159">
        <v>1200</v>
      </c>
      <c r="I28" s="159"/>
      <c r="J28" s="159"/>
      <c r="K28" s="104"/>
      <c r="L28" s="3"/>
      <c r="M28" s="3"/>
      <c r="N28" s="3"/>
      <c r="O28" s="3"/>
      <c r="P28" s="3"/>
      <c r="Q28" s="3"/>
      <c r="R28" s="3"/>
    </row>
    <row r="29" spans="1:18" ht="41.25" customHeight="1">
      <c r="A29" s="105" t="s">
        <v>145</v>
      </c>
      <c r="B29" s="137" t="s">
        <v>310</v>
      </c>
      <c r="C29" s="137" t="s">
        <v>1</v>
      </c>
      <c r="D29" s="137" t="s">
        <v>3</v>
      </c>
      <c r="E29" s="137" t="s">
        <v>73</v>
      </c>
      <c r="F29" s="137">
        <v>244</v>
      </c>
      <c r="G29" s="137" t="s">
        <v>118</v>
      </c>
      <c r="H29" s="159">
        <f>SUM(H31:H36)</f>
        <v>170040</v>
      </c>
      <c r="I29" s="159">
        <f>SUM(I31:I36)</f>
        <v>233950</v>
      </c>
      <c r="J29" s="159">
        <f>SUM(J31:J36)</f>
        <v>236500</v>
      </c>
      <c r="K29" s="104"/>
      <c r="L29" s="3"/>
      <c r="M29" s="3"/>
      <c r="N29" s="3"/>
      <c r="O29" s="3"/>
      <c r="P29" s="3"/>
      <c r="Q29" s="3"/>
      <c r="R29" s="3"/>
    </row>
    <row r="30" spans="1:18" ht="15" customHeight="1">
      <c r="A30" s="128" t="s">
        <v>229</v>
      </c>
      <c r="B30" s="137" t="s">
        <v>310</v>
      </c>
      <c r="C30" s="137" t="s">
        <v>1</v>
      </c>
      <c r="D30" s="137" t="s">
        <v>3</v>
      </c>
      <c r="E30" s="137" t="s">
        <v>73</v>
      </c>
      <c r="F30" s="137">
        <v>244</v>
      </c>
      <c r="G30" s="137">
        <v>223</v>
      </c>
      <c r="H30" s="159"/>
      <c r="I30" s="159"/>
      <c r="J30" s="159"/>
      <c r="K30" s="104"/>
      <c r="L30" s="3"/>
      <c r="M30" s="3"/>
      <c r="N30" s="3"/>
      <c r="O30" s="3"/>
      <c r="P30" s="3"/>
      <c r="Q30" s="3"/>
      <c r="R30" s="3"/>
    </row>
    <row r="31" spans="1:18" ht="21.75" customHeight="1">
      <c r="A31" s="128" t="s">
        <v>230</v>
      </c>
      <c r="B31" s="137" t="s">
        <v>310</v>
      </c>
      <c r="C31" s="137" t="s">
        <v>1</v>
      </c>
      <c r="D31" s="137" t="s">
        <v>3</v>
      </c>
      <c r="E31" s="137" t="s">
        <v>73</v>
      </c>
      <c r="F31" s="137">
        <v>244</v>
      </c>
      <c r="G31" s="137">
        <v>225</v>
      </c>
      <c r="H31" s="159">
        <f>96020-15000-6200-65000-9820</f>
        <v>0</v>
      </c>
      <c r="I31" s="159">
        <v>77250</v>
      </c>
      <c r="J31" s="159">
        <v>77900</v>
      </c>
      <c r="K31" s="104"/>
      <c r="L31" s="3"/>
      <c r="M31" s="3"/>
      <c r="N31" s="3"/>
      <c r="O31" s="3"/>
      <c r="P31" s="3"/>
      <c r="Q31" s="3"/>
      <c r="R31" s="3"/>
    </row>
    <row r="32" spans="1:18" ht="15" customHeight="1">
      <c r="A32" s="128" t="s">
        <v>231</v>
      </c>
      <c r="B32" s="137" t="s">
        <v>310</v>
      </c>
      <c r="C32" s="137" t="s">
        <v>1</v>
      </c>
      <c r="D32" s="137" t="s">
        <v>3</v>
      </c>
      <c r="E32" s="137" t="s">
        <v>73</v>
      </c>
      <c r="F32" s="137">
        <v>244</v>
      </c>
      <c r="G32" s="137">
        <v>226</v>
      </c>
      <c r="H32" s="179">
        <v>80580</v>
      </c>
      <c r="I32" s="159">
        <v>50200</v>
      </c>
      <c r="J32" s="159">
        <v>50700</v>
      </c>
      <c r="K32" s="104"/>
      <c r="L32" s="3"/>
      <c r="M32" s="3"/>
      <c r="N32" s="3"/>
      <c r="O32" s="3"/>
      <c r="P32" s="3"/>
      <c r="Q32" s="3"/>
      <c r="R32" s="3"/>
    </row>
    <row r="33" spans="1:18" ht="23.25" customHeight="1">
      <c r="A33" s="128" t="s">
        <v>385</v>
      </c>
      <c r="B33" s="137" t="s">
        <v>310</v>
      </c>
      <c r="C33" s="137" t="s">
        <v>1</v>
      </c>
      <c r="D33" s="137" t="s">
        <v>3</v>
      </c>
      <c r="E33" s="137" t="s">
        <v>73</v>
      </c>
      <c r="F33" s="137">
        <v>244</v>
      </c>
      <c r="G33" s="137"/>
      <c r="H33" s="179">
        <f>35000+65000-100000</f>
        <v>0</v>
      </c>
      <c r="I33" s="159"/>
      <c r="J33" s="159"/>
      <c r="K33" s="104"/>
      <c r="L33" s="3"/>
      <c r="M33" s="3"/>
      <c r="N33" s="3"/>
      <c r="O33" s="3"/>
      <c r="P33" s="3"/>
      <c r="Q33" s="3"/>
      <c r="R33" s="3"/>
    </row>
    <row r="34" spans="1:18" ht="33" customHeight="1">
      <c r="A34" s="128" t="s">
        <v>361</v>
      </c>
      <c r="B34" s="137" t="s">
        <v>310</v>
      </c>
      <c r="C34" s="137" t="s">
        <v>1</v>
      </c>
      <c r="D34" s="137" t="s">
        <v>3</v>
      </c>
      <c r="E34" s="137" t="s">
        <v>73</v>
      </c>
      <c r="F34" s="137">
        <v>244</v>
      </c>
      <c r="G34" s="137">
        <v>290</v>
      </c>
      <c r="H34" s="179">
        <v>88760</v>
      </c>
      <c r="I34" s="159">
        <v>40000</v>
      </c>
      <c r="J34" s="159">
        <v>40400</v>
      </c>
      <c r="K34" s="104"/>
      <c r="L34" s="3"/>
      <c r="M34" s="3"/>
      <c r="N34" s="3"/>
      <c r="O34" s="3"/>
      <c r="P34" s="3"/>
      <c r="Q34" s="3"/>
      <c r="R34" s="3"/>
    </row>
    <row r="35" spans="1:18" ht="33" customHeight="1">
      <c r="A35" s="128" t="s">
        <v>386</v>
      </c>
      <c r="B35" s="137" t="s">
        <v>310</v>
      </c>
      <c r="C35" s="137" t="s">
        <v>1</v>
      </c>
      <c r="D35" s="137" t="s">
        <v>3</v>
      </c>
      <c r="E35" s="137" t="s">
        <v>73</v>
      </c>
      <c r="F35" s="137">
        <v>244</v>
      </c>
      <c r="G35" s="137"/>
      <c r="H35" s="179">
        <f>39500-34500-2000-3000</f>
        <v>0</v>
      </c>
      <c r="I35" s="159">
        <v>35000</v>
      </c>
      <c r="J35" s="159">
        <v>35500</v>
      </c>
      <c r="K35" s="104"/>
      <c r="L35" s="109"/>
      <c r="M35" s="3"/>
      <c r="N35" s="3"/>
      <c r="O35" s="3"/>
      <c r="P35" s="3"/>
      <c r="Q35" s="3"/>
      <c r="R35" s="3"/>
    </row>
    <row r="36" spans="1:18" ht="22.5" customHeight="1">
      <c r="A36" s="128" t="s">
        <v>387</v>
      </c>
      <c r="B36" s="137" t="s">
        <v>310</v>
      </c>
      <c r="C36" s="137" t="s">
        <v>1</v>
      </c>
      <c r="D36" s="137" t="s">
        <v>3</v>
      </c>
      <c r="E36" s="137" t="s">
        <v>73</v>
      </c>
      <c r="F36" s="137">
        <v>244</v>
      </c>
      <c r="G36" s="137">
        <v>340</v>
      </c>
      <c r="H36" s="179">
        <v>700</v>
      </c>
      <c r="I36" s="159">
        <v>31500</v>
      </c>
      <c r="J36" s="159">
        <v>32000</v>
      </c>
      <c r="K36" s="104"/>
      <c r="L36" s="109"/>
      <c r="M36" s="3"/>
      <c r="N36" s="3"/>
      <c r="O36" s="3"/>
      <c r="P36" s="3"/>
      <c r="Q36" s="3"/>
      <c r="R36" s="3"/>
    </row>
    <row r="37" spans="1:18" ht="18" customHeight="1">
      <c r="A37" s="128" t="s">
        <v>315</v>
      </c>
      <c r="B37" s="137" t="s">
        <v>310</v>
      </c>
      <c r="C37" s="137" t="s">
        <v>1</v>
      </c>
      <c r="D37" s="137" t="s">
        <v>3</v>
      </c>
      <c r="E37" s="137" t="s">
        <v>73</v>
      </c>
      <c r="F37" s="137">
        <v>247</v>
      </c>
      <c r="G37" s="137"/>
      <c r="H37" s="159">
        <v>544320</v>
      </c>
      <c r="I37" s="159">
        <f>275250+4500</f>
        <v>279750</v>
      </c>
      <c r="J37" s="159">
        <f>224485+6000</f>
        <v>230485</v>
      </c>
      <c r="K37" s="104"/>
      <c r="L37" s="109"/>
      <c r="M37" s="3"/>
      <c r="N37" s="3"/>
      <c r="O37" s="3"/>
      <c r="P37" s="3"/>
      <c r="Q37" s="3"/>
      <c r="R37" s="3"/>
    </row>
    <row r="38" spans="1:18" ht="18" customHeight="1">
      <c r="A38" s="129" t="s">
        <v>74</v>
      </c>
      <c r="B38" s="137" t="s">
        <v>310</v>
      </c>
      <c r="C38" s="137" t="s">
        <v>1</v>
      </c>
      <c r="D38" s="137" t="s">
        <v>3</v>
      </c>
      <c r="E38" s="137" t="s">
        <v>73</v>
      </c>
      <c r="F38" s="137">
        <v>800</v>
      </c>
      <c r="G38" s="137"/>
      <c r="H38" s="159">
        <f>H39+H41</f>
        <v>45500</v>
      </c>
      <c r="I38" s="159">
        <f>I41</f>
        <v>500</v>
      </c>
      <c r="J38" s="159">
        <f>J41</f>
        <v>500</v>
      </c>
      <c r="K38" s="104"/>
      <c r="L38" s="3"/>
      <c r="M38" s="3"/>
      <c r="N38" s="3"/>
      <c r="O38" s="3"/>
      <c r="P38" s="3"/>
      <c r="Q38" s="3"/>
      <c r="R38" s="3"/>
    </row>
    <row r="39" spans="1:18" ht="18" customHeight="1">
      <c r="A39" s="128" t="s">
        <v>313</v>
      </c>
      <c r="B39" s="137" t="s">
        <v>310</v>
      </c>
      <c r="C39" s="137" t="s">
        <v>1</v>
      </c>
      <c r="D39" s="137" t="s">
        <v>3</v>
      </c>
      <c r="E39" s="137" t="s">
        <v>73</v>
      </c>
      <c r="F39" s="137">
        <v>830</v>
      </c>
      <c r="G39" s="137"/>
      <c r="H39" s="159">
        <f>15000+30000</f>
        <v>45000</v>
      </c>
      <c r="I39" s="159"/>
      <c r="J39" s="159"/>
      <c r="K39" s="104"/>
      <c r="L39" s="109"/>
      <c r="M39" s="3"/>
      <c r="N39" s="3"/>
      <c r="O39" s="3"/>
      <c r="P39" s="3"/>
      <c r="Q39" s="3"/>
      <c r="R39" s="3"/>
    </row>
    <row r="40" spans="1:18" ht="114.75" hidden="1">
      <c r="A40" s="128" t="s">
        <v>314</v>
      </c>
      <c r="B40" s="137" t="s">
        <v>310</v>
      </c>
      <c r="C40" s="137" t="s">
        <v>1</v>
      </c>
      <c r="D40" s="137" t="s">
        <v>3</v>
      </c>
      <c r="E40" s="137" t="s">
        <v>73</v>
      </c>
      <c r="F40" s="137">
        <v>831</v>
      </c>
      <c r="G40" s="137"/>
      <c r="H40" s="159">
        <f>21000-21000</f>
        <v>0</v>
      </c>
      <c r="I40" s="159"/>
      <c r="J40" s="159"/>
      <c r="K40" s="104"/>
      <c r="L40" s="3"/>
      <c r="M40" s="3"/>
      <c r="N40" s="3"/>
      <c r="O40" s="3"/>
      <c r="P40" s="3"/>
      <c r="Q40" s="3"/>
      <c r="R40" s="3"/>
    </row>
    <row r="41" spans="1:18" ht="24" customHeight="1">
      <c r="A41" s="165" t="s">
        <v>234</v>
      </c>
      <c r="B41" s="137" t="s">
        <v>310</v>
      </c>
      <c r="C41" s="137" t="s">
        <v>1</v>
      </c>
      <c r="D41" s="137" t="s">
        <v>3</v>
      </c>
      <c r="E41" s="137" t="s">
        <v>73</v>
      </c>
      <c r="F41" s="137">
        <v>850</v>
      </c>
      <c r="G41" s="137"/>
      <c r="H41" s="159">
        <f>H42+H43+H44</f>
        <v>500</v>
      </c>
      <c r="I41" s="159">
        <f>I42+I43+I44</f>
        <v>500</v>
      </c>
      <c r="J41" s="159">
        <f>J42+J43+J44</f>
        <v>500</v>
      </c>
      <c r="K41" s="104"/>
      <c r="L41" s="3"/>
      <c r="M41" s="3"/>
      <c r="N41" s="3"/>
      <c r="O41" s="3"/>
      <c r="P41" s="3"/>
      <c r="Q41" s="3"/>
      <c r="R41" s="3"/>
    </row>
    <row r="42" spans="1:18" ht="27" customHeight="1" hidden="1">
      <c r="A42" s="128" t="s">
        <v>235</v>
      </c>
      <c r="B42" s="137" t="s">
        <v>310</v>
      </c>
      <c r="C42" s="137" t="s">
        <v>1</v>
      </c>
      <c r="D42" s="137" t="s">
        <v>3</v>
      </c>
      <c r="E42" s="137" t="s">
        <v>73</v>
      </c>
      <c r="F42" s="137">
        <v>851</v>
      </c>
      <c r="G42" s="137">
        <v>291</v>
      </c>
      <c r="H42" s="159"/>
      <c r="I42" s="159"/>
      <c r="J42" s="159"/>
      <c r="K42" s="104"/>
      <c r="L42" s="3"/>
      <c r="M42" s="3"/>
      <c r="N42" s="3"/>
      <c r="O42" s="3"/>
      <c r="P42" s="3"/>
      <c r="Q42" s="3"/>
      <c r="R42" s="3"/>
    </row>
    <row r="43" spans="1:18" ht="25.5" customHeight="1">
      <c r="A43" s="128" t="s">
        <v>236</v>
      </c>
      <c r="B43" s="137" t="s">
        <v>310</v>
      </c>
      <c r="C43" s="137" t="s">
        <v>1</v>
      </c>
      <c r="D43" s="137" t="s">
        <v>3</v>
      </c>
      <c r="E43" s="137" t="s">
        <v>73</v>
      </c>
      <c r="F43" s="137">
        <v>852</v>
      </c>
      <c r="G43" s="137">
        <v>291</v>
      </c>
      <c r="H43" s="159">
        <v>500</v>
      </c>
      <c r="I43" s="159">
        <v>500</v>
      </c>
      <c r="J43" s="159">
        <v>500</v>
      </c>
      <c r="K43" s="104"/>
      <c r="L43" s="3"/>
      <c r="M43" s="3"/>
      <c r="N43" s="3"/>
      <c r="O43" s="3"/>
      <c r="P43" s="3"/>
      <c r="Q43" s="3"/>
      <c r="R43" s="3"/>
    </row>
    <row r="44" spans="1:18" ht="19.5" customHeight="1">
      <c r="A44" s="128" t="s">
        <v>237</v>
      </c>
      <c r="B44" s="137" t="s">
        <v>310</v>
      </c>
      <c r="C44" s="137" t="s">
        <v>1</v>
      </c>
      <c r="D44" s="137" t="s">
        <v>3</v>
      </c>
      <c r="E44" s="137" t="s">
        <v>73</v>
      </c>
      <c r="F44" s="137">
        <v>853</v>
      </c>
      <c r="G44" s="137"/>
      <c r="H44" s="159"/>
      <c r="I44" s="159"/>
      <c r="J44" s="159"/>
      <c r="K44" s="104"/>
      <c r="L44" s="3"/>
      <c r="M44" s="3"/>
      <c r="N44" s="3"/>
      <c r="O44" s="3"/>
      <c r="P44" s="3"/>
      <c r="Q44" s="3"/>
      <c r="R44" s="3"/>
    </row>
    <row r="45" spans="1:18" ht="30" customHeight="1">
      <c r="A45" s="129" t="s">
        <v>399</v>
      </c>
      <c r="B45" s="137" t="s">
        <v>310</v>
      </c>
      <c r="C45" s="137" t="s">
        <v>1</v>
      </c>
      <c r="D45" s="137" t="s">
        <v>400</v>
      </c>
      <c r="E45" s="137" t="s">
        <v>160</v>
      </c>
      <c r="F45" s="137"/>
      <c r="G45" s="137"/>
      <c r="H45" s="159">
        <f>H46</f>
        <v>170601.38</v>
      </c>
      <c r="I45" s="159"/>
      <c r="J45" s="159"/>
      <c r="K45" s="104"/>
      <c r="L45" s="3"/>
      <c r="M45" s="3"/>
      <c r="N45" s="3"/>
      <c r="O45" s="3"/>
      <c r="P45" s="3"/>
      <c r="Q45" s="3"/>
      <c r="R45" s="3"/>
    </row>
    <row r="46" spans="1:18" ht="16.5" customHeight="1">
      <c r="A46" s="189" t="s">
        <v>74</v>
      </c>
      <c r="B46" s="137" t="s">
        <v>310</v>
      </c>
      <c r="C46" s="137" t="s">
        <v>1</v>
      </c>
      <c r="D46" s="137" t="s">
        <v>400</v>
      </c>
      <c r="E46" s="137" t="s">
        <v>403</v>
      </c>
      <c r="F46" s="137">
        <v>800</v>
      </c>
      <c r="G46" s="137"/>
      <c r="H46" s="159">
        <f>H47</f>
        <v>170601.38</v>
      </c>
      <c r="I46" s="159"/>
      <c r="J46" s="159"/>
      <c r="K46" s="104"/>
      <c r="L46" s="3"/>
      <c r="M46" s="3"/>
      <c r="N46" s="3"/>
      <c r="O46" s="3"/>
      <c r="P46" s="3"/>
      <c r="Q46" s="3"/>
      <c r="R46" s="3"/>
    </row>
    <row r="47" spans="1:18" ht="19.5" customHeight="1">
      <c r="A47" s="128" t="s">
        <v>401</v>
      </c>
      <c r="B47" s="137" t="s">
        <v>310</v>
      </c>
      <c r="C47" s="137" t="s">
        <v>1</v>
      </c>
      <c r="D47" s="137" t="s">
        <v>400</v>
      </c>
      <c r="E47" s="137" t="s">
        <v>403</v>
      </c>
      <c r="F47" s="137">
        <v>880</v>
      </c>
      <c r="G47" s="137"/>
      <c r="H47" s="159">
        <f>H48</f>
        <v>170601.38</v>
      </c>
      <c r="I47" s="159"/>
      <c r="J47" s="159"/>
      <c r="K47" s="104"/>
      <c r="L47" s="3"/>
      <c r="M47" s="3"/>
      <c r="N47" s="3"/>
      <c r="O47" s="3"/>
      <c r="P47" s="3"/>
      <c r="Q47" s="3"/>
      <c r="R47" s="3"/>
    </row>
    <row r="48" spans="1:18" ht="27" customHeight="1">
      <c r="A48" s="128" t="s">
        <v>402</v>
      </c>
      <c r="B48" s="137" t="s">
        <v>310</v>
      </c>
      <c r="C48" s="137" t="s">
        <v>1</v>
      </c>
      <c r="D48" s="137" t="s">
        <v>400</v>
      </c>
      <c r="E48" s="137" t="s">
        <v>403</v>
      </c>
      <c r="F48" s="137">
        <v>297</v>
      </c>
      <c r="G48" s="137"/>
      <c r="H48" s="159">
        <f>101400+213913.26-144711.88</f>
        <v>170601.38</v>
      </c>
      <c r="I48" s="159"/>
      <c r="J48" s="159"/>
      <c r="K48" s="104"/>
      <c r="L48" s="3"/>
      <c r="M48" s="3"/>
      <c r="N48" s="3"/>
      <c r="O48" s="3"/>
      <c r="P48" s="3"/>
      <c r="Q48" s="3"/>
      <c r="R48" s="3"/>
    </row>
    <row r="49" spans="1:18" ht="36.75" customHeight="1">
      <c r="A49" s="190" t="s">
        <v>75</v>
      </c>
      <c r="B49" s="134" t="s">
        <v>310</v>
      </c>
      <c r="C49" s="134" t="s">
        <v>1</v>
      </c>
      <c r="D49" s="134">
        <v>11</v>
      </c>
      <c r="E49" s="134" t="s">
        <v>316</v>
      </c>
      <c r="F49" s="134"/>
      <c r="G49" s="134" t="s">
        <v>118</v>
      </c>
      <c r="H49" s="158">
        <f>H50</f>
        <v>5000</v>
      </c>
      <c r="I49" s="158">
        <f>I50</f>
        <v>5000</v>
      </c>
      <c r="J49" s="158">
        <f>J50</f>
        <v>5000</v>
      </c>
      <c r="K49" s="55"/>
      <c r="L49" s="3"/>
      <c r="M49" s="3"/>
      <c r="N49" s="3"/>
      <c r="O49" s="3"/>
      <c r="P49" s="3"/>
      <c r="Q49" s="3"/>
      <c r="R49" s="3"/>
    </row>
    <row r="50" spans="1:18" ht="12.75">
      <c r="A50" s="128" t="s">
        <v>76</v>
      </c>
      <c r="B50" s="137" t="s">
        <v>310</v>
      </c>
      <c r="C50" s="137" t="s">
        <v>1</v>
      </c>
      <c r="D50" s="137">
        <v>11</v>
      </c>
      <c r="E50" s="137" t="s">
        <v>317</v>
      </c>
      <c r="F50" s="137">
        <v>870</v>
      </c>
      <c r="G50" s="137" t="s">
        <v>118</v>
      </c>
      <c r="H50" s="159">
        <v>5000</v>
      </c>
      <c r="I50" s="159">
        <v>5000</v>
      </c>
      <c r="J50" s="159">
        <v>5000</v>
      </c>
      <c r="K50" s="104"/>
      <c r="L50" s="3"/>
      <c r="M50" s="3"/>
      <c r="N50" s="3"/>
      <c r="O50" s="3"/>
      <c r="P50" s="3"/>
      <c r="Q50" s="3"/>
      <c r="R50" s="3"/>
    </row>
    <row r="51" spans="1:18" ht="21" customHeight="1">
      <c r="A51" s="128" t="s">
        <v>232</v>
      </c>
      <c r="B51" s="137" t="s">
        <v>310</v>
      </c>
      <c r="C51" s="137" t="s">
        <v>1</v>
      </c>
      <c r="D51" s="137">
        <v>11</v>
      </c>
      <c r="E51" s="137" t="s">
        <v>317</v>
      </c>
      <c r="F51" s="137">
        <v>870</v>
      </c>
      <c r="G51" s="137">
        <v>296</v>
      </c>
      <c r="H51" s="159">
        <v>5000</v>
      </c>
      <c r="I51" s="159">
        <v>5000</v>
      </c>
      <c r="J51" s="159">
        <v>5000</v>
      </c>
      <c r="K51" s="104"/>
      <c r="L51" s="3"/>
      <c r="M51" s="3"/>
      <c r="N51" s="3"/>
      <c r="O51" s="3"/>
      <c r="P51" s="3"/>
      <c r="Q51" s="3"/>
      <c r="R51" s="3"/>
    </row>
    <row r="52" spans="1:18" ht="73.5" customHeight="1">
      <c r="A52" s="129" t="s">
        <v>238</v>
      </c>
      <c r="B52" s="134" t="s">
        <v>310</v>
      </c>
      <c r="C52" s="134" t="s">
        <v>1</v>
      </c>
      <c r="D52" s="134">
        <v>13</v>
      </c>
      <c r="E52" s="134" t="s">
        <v>239</v>
      </c>
      <c r="F52" s="134"/>
      <c r="G52" s="134" t="s">
        <v>118</v>
      </c>
      <c r="H52" s="158">
        <f>H53</f>
        <v>700</v>
      </c>
      <c r="I52" s="158">
        <f aca="true" t="shared" si="1" ref="I52:J54">I53</f>
        <v>700</v>
      </c>
      <c r="J52" s="158">
        <f t="shared" si="1"/>
        <v>700</v>
      </c>
      <c r="K52" s="104"/>
      <c r="L52" s="3"/>
      <c r="M52" s="3"/>
      <c r="N52" s="3"/>
      <c r="O52" s="3"/>
      <c r="P52" s="3"/>
      <c r="Q52" s="3"/>
      <c r="R52" s="3"/>
    </row>
    <row r="53" spans="1:18" ht="27" customHeight="1">
      <c r="A53" s="128" t="s">
        <v>156</v>
      </c>
      <c r="B53" s="137" t="s">
        <v>310</v>
      </c>
      <c r="C53" s="137" t="s">
        <v>1</v>
      </c>
      <c r="D53" s="137">
        <v>13</v>
      </c>
      <c r="E53" s="137" t="s">
        <v>239</v>
      </c>
      <c r="F53" s="137">
        <v>200</v>
      </c>
      <c r="G53" s="134" t="s">
        <v>118</v>
      </c>
      <c r="H53" s="159">
        <f>H54</f>
        <v>700</v>
      </c>
      <c r="I53" s="159">
        <f t="shared" si="1"/>
        <v>700</v>
      </c>
      <c r="J53" s="159">
        <f t="shared" si="1"/>
        <v>700</v>
      </c>
      <c r="K53" s="104"/>
      <c r="L53" s="3"/>
      <c r="M53" s="3"/>
      <c r="N53" s="3"/>
      <c r="O53" s="3"/>
      <c r="P53" s="3"/>
      <c r="Q53" s="3"/>
      <c r="R53" s="3"/>
    </row>
    <row r="54" spans="1:18" ht="27.75" customHeight="1">
      <c r="A54" s="128" t="s">
        <v>157</v>
      </c>
      <c r="B54" s="137" t="s">
        <v>310</v>
      </c>
      <c r="C54" s="137" t="s">
        <v>1</v>
      </c>
      <c r="D54" s="137">
        <v>13</v>
      </c>
      <c r="E54" s="137" t="s">
        <v>239</v>
      </c>
      <c r="F54" s="137">
        <v>240</v>
      </c>
      <c r="G54" s="137">
        <v>0</v>
      </c>
      <c r="H54" s="159">
        <f>H55</f>
        <v>700</v>
      </c>
      <c r="I54" s="159">
        <f t="shared" si="1"/>
        <v>700</v>
      </c>
      <c r="J54" s="159">
        <f t="shared" si="1"/>
        <v>700</v>
      </c>
      <c r="K54" s="104"/>
      <c r="L54" s="3"/>
      <c r="M54" s="3"/>
      <c r="N54" s="3"/>
      <c r="O54" s="3"/>
      <c r="P54" s="3"/>
      <c r="Q54" s="3"/>
      <c r="R54" s="3"/>
    </row>
    <row r="55" spans="1:18" ht="27" customHeight="1">
      <c r="A55" s="128" t="s">
        <v>158</v>
      </c>
      <c r="B55" s="137" t="s">
        <v>310</v>
      </c>
      <c r="C55" s="137" t="s">
        <v>1</v>
      </c>
      <c r="D55" s="137">
        <v>13</v>
      </c>
      <c r="E55" s="137" t="s">
        <v>239</v>
      </c>
      <c r="F55" s="137">
        <v>244</v>
      </c>
      <c r="G55" s="137">
        <v>300</v>
      </c>
      <c r="H55" s="159">
        <v>700</v>
      </c>
      <c r="I55" s="159">
        <v>700</v>
      </c>
      <c r="J55" s="159">
        <v>700</v>
      </c>
      <c r="K55" s="104"/>
      <c r="L55" s="3"/>
      <c r="M55" s="3"/>
      <c r="N55" s="3"/>
      <c r="O55" s="3"/>
      <c r="P55" s="3"/>
      <c r="Q55" s="3"/>
      <c r="R55" s="3"/>
    </row>
    <row r="56" spans="1:18" ht="20.25" customHeight="1">
      <c r="A56" s="128" t="s">
        <v>240</v>
      </c>
      <c r="B56" s="137" t="s">
        <v>310</v>
      </c>
      <c r="C56" s="137"/>
      <c r="D56" s="137"/>
      <c r="E56" s="137"/>
      <c r="F56" s="137"/>
      <c r="G56" s="137">
        <v>340</v>
      </c>
      <c r="H56" s="159">
        <v>700</v>
      </c>
      <c r="I56" s="159">
        <v>700</v>
      </c>
      <c r="J56" s="159">
        <v>700</v>
      </c>
      <c r="K56" s="104"/>
      <c r="L56" s="3"/>
      <c r="M56" s="3"/>
      <c r="N56" s="3"/>
      <c r="O56" s="3"/>
      <c r="P56" s="3"/>
      <c r="Q56" s="3"/>
      <c r="R56" s="3"/>
    </row>
    <row r="57" spans="1:18" ht="48" customHeight="1">
      <c r="A57" s="129" t="s">
        <v>318</v>
      </c>
      <c r="B57" s="134" t="s">
        <v>310</v>
      </c>
      <c r="C57" s="134" t="s">
        <v>1</v>
      </c>
      <c r="D57" s="134">
        <v>13</v>
      </c>
      <c r="E57" s="137" t="s">
        <v>319</v>
      </c>
      <c r="F57" s="137"/>
      <c r="G57" s="137"/>
      <c r="H57" s="158">
        <f aca="true" t="shared" si="2" ref="H57:J58">H58</f>
        <v>2140</v>
      </c>
      <c r="I57" s="158">
        <f t="shared" si="2"/>
        <v>0</v>
      </c>
      <c r="J57" s="158">
        <f t="shared" si="2"/>
        <v>0</v>
      </c>
      <c r="K57" s="104"/>
      <c r="L57" s="3"/>
      <c r="M57" s="3"/>
      <c r="N57" s="3"/>
      <c r="O57" s="3"/>
      <c r="P57" s="3"/>
      <c r="Q57" s="3"/>
      <c r="R57" s="3"/>
    </row>
    <row r="58" spans="1:18" ht="23.25" customHeight="1">
      <c r="A58" s="128" t="s">
        <v>156</v>
      </c>
      <c r="B58" s="137" t="s">
        <v>310</v>
      </c>
      <c r="C58" s="137" t="s">
        <v>1</v>
      </c>
      <c r="D58" s="137">
        <v>13</v>
      </c>
      <c r="E58" s="137" t="s">
        <v>319</v>
      </c>
      <c r="F58" s="137">
        <v>200</v>
      </c>
      <c r="G58" s="137"/>
      <c r="H58" s="159">
        <f t="shared" si="2"/>
        <v>2140</v>
      </c>
      <c r="I58" s="159">
        <f t="shared" si="2"/>
        <v>0</v>
      </c>
      <c r="J58" s="159">
        <f t="shared" si="2"/>
        <v>0</v>
      </c>
      <c r="K58" s="104"/>
      <c r="L58" s="3"/>
      <c r="M58" s="3"/>
      <c r="N58" s="3"/>
      <c r="O58" s="3"/>
      <c r="P58" s="3"/>
      <c r="Q58" s="3"/>
      <c r="R58" s="3"/>
    </row>
    <row r="59" spans="1:18" ht="27" customHeight="1">
      <c r="A59" s="128" t="s">
        <v>157</v>
      </c>
      <c r="B59" s="137" t="s">
        <v>310</v>
      </c>
      <c r="C59" s="137" t="s">
        <v>1</v>
      </c>
      <c r="D59" s="137">
        <v>13</v>
      </c>
      <c r="E59" s="137" t="s">
        <v>319</v>
      </c>
      <c r="F59" s="137">
        <v>240</v>
      </c>
      <c r="G59" s="137"/>
      <c r="H59" s="159">
        <f>H60</f>
        <v>2140</v>
      </c>
      <c r="I59" s="159">
        <f>I60</f>
        <v>0</v>
      </c>
      <c r="J59" s="159">
        <f>J60</f>
        <v>0</v>
      </c>
      <c r="K59" s="104"/>
      <c r="L59" s="3"/>
      <c r="M59" s="3"/>
      <c r="N59" s="3"/>
      <c r="O59" s="3"/>
      <c r="P59" s="3"/>
      <c r="Q59" s="3"/>
      <c r="R59" s="3"/>
    </row>
    <row r="60" spans="1:18" ht="27.75" customHeight="1">
      <c r="A60" s="128" t="s">
        <v>158</v>
      </c>
      <c r="B60" s="137" t="s">
        <v>310</v>
      </c>
      <c r="C60" s="137" t="s">
        <v>1</v>
      </c>
      <c r="D60" s="137">
        <v>13</v>
      </c>
      <c r="E60" s="137" t="s">
        <v>319</v>
      </c>
      <c r="F60" s="137">
        <v>244</v>
      </c>
      <c r="G60" s="137"/>
      <c r="H60" s="159">
        <f>7000-4860</f>
        <v>2140</v>
      </c>
      <c r="I60" s="159"/>
      <c r="J60" s="159"/>
      <c r="K60" s="104"/>
      <c r="L60" s="3"/>
      <c r="M60" s="3"/>
      <c r="N60" s="3"/>
      <c r="O60" s="3"/>
      <c r="P60" s="3"/>
      <c r="Q60" s="3"/>
      <c r="R60" s="3"/>
    </row>
    <row r="61" spans="1:18" ht="12.75" hidden="1">
      <c r="A61" s="128"/>
      <c r="B61" s="134" t="s">
        <v>310</v>
      </c>
      <c r="C61" s="137"/>
      <c r="D61" s="137"/>
      <c r="E61" s="137"/>
      <c r="F61" s="137"/>
      <c r="G61" s="137"/>
      <c r="H61" s="158">
        <f>H62</f>
        <v>0</v>
      </c>
      <c r="I61" s="158">
        <f>I62</f>
        <v>0</v>
      </c>
      <c r="J61" s="158">
        <f>J62</f>
        <v>0</v>
      </c>
      <c r="K61" s="104"/>
      <c r="L61" s="3"/>
      <c r="M61" s="3"/>
      <c r="N61" s="3"/>
      <c r="O61" s="3"/>
      <c r="P61" s="3"/>
      <c r="Q61" s="3"/>
      <c r="R61" s="3"/>
    </row>
    <row r="62" spans="1:18" ht="12.75" hidden="1">
      <c r="A62" s="145" t="s">
        <v>241</v>
      </c>
      <c r="B62" s="134" t="s">
        <v>310</v>
      </c>
      <c r="C62" s="134" t="s">
        <v>3</v>
      </c>
      <c r="D62" s="134" t="s">
        <v>1</v>
      </c>
      <c r="E62" s="134" t="s">
        <v>242</v>
      </c>
      <c r="F62" s="134"/>
      <c r="G62" s="134"/>
      <c r="H62" s="111">
        <f>H63+H67</f>
        <v>0</v>
      </c>
      <c r="I62" s="111">
        <f>I63+I67</f>
        <v>0</v>
      </c>
      <c r="J62" s="111">
        <f>J63+J67</f>
        <v>0</v>
      </c>
      <c r="K62" s="104"/>
      <c r="L62" s="3"/>
      <c r="M62" s="3"/>
      <c r="N62" s="3"/>
      <c r="O62" s="3"/>
      <c r="P62" s="3"/>
      <c r="Q62" s="3"/>
      <c r="R62" s="3"/>
    </row>
    <row r="63" spans="1:18" ht="51" hidden="1">
      <c r="A63" s="129" t="s">
        <v>47</v>
      </c>
      <c r="B63" s="134" t="s">
        <v>310</v>
      </c>
      <c r="C63" s="134" t="s">
        <v>3</v>
      </c>
      <c r="D63" s="134" t="s">
        <v>1</v>
      </c>
      <c r="E63" s="134" t="s">
        <v>81</v>
      </c>
      <c r="F63" s="134"/>
      <c r="G63" s="58"/>
      <c r="H63" s="112">
        <f>H64</f>
        <v>0</v>
      </c>
      <c r="I63" s="112">
        <f>I64</f>
        <v>0</v>
      </c>
      <c r="J63" s="112">
        <f>J64</f>
        <v>0</v>
      </c>
      <c r="K63" s="55"/>
      <c r="L63" s="3"/>
      <c r="M63" s="3"/>
      <c r="N63" s="3"/>
      <c r="O63" s="3"/>
      <c r="P63" s="3"/>
      <c r="Q63" s="3"/>
      <c r="R63" s="3"/>
    </row>
    <row r="64" spans="1:18" ht="25.5" hidden="1">
      <c r="A64" s="128" t="s">
        <v>243</v>
      </c>
      <c r="B64" s="134" t="s">
        <v>310</v>
      </c>
      <c r="C64" s="137" t="s">
        <v>3</v>
      </c>
      <c r="D64" s="137" t="s">
        <v>1</v>
      </c>
      <c r="E64" s="137" t="s">
        <v>81</v>
      </c>
      <c r="F64" s="50">
        <v>120</v>
      </c>
      <c r="G64" s="164">
        <v>210</v>
      </c>
      <c r="H64" s="158">
        <f>H65+H66</f>
        <v>0</v>
      </c>
      <c r="I64" s="158">
        <f>I65+I66</f>
        <v>0</v>
      </c>
      <c r="J64" s="158">
        <f>J65+J66</f>
        <v>0</v>
      </c>
      <c r="K64" s="55"/>
      <c r="L64" s="3"/>
      <c r="M64" s="3"/>
      <c r="N64" s="3"/>
      <c r="O64" s="3"/>
      <c r="P64" s="3"/>
      <c r="Q64" s="3"/>
      <c r="R64" s="3"/>
    </row>
    <row r="65" spans="1:18" ht="25.5" hidden="1">
      <c r="A65" s="128" t="s">
        <v>244</v>
      </c>
      <c r="B65" s="134" t="s">
        <v>310</v>
      </c>
      <c r="C65" s="137" t="s">
        <v>3</v>
      </c>
      <c r="D65" s="137" t="s">
        <v>1</v>
      </c>
      <c r="E65" s="137" t="s">
        <v>81</v>
      </c>
      <c r="F65" s="134">
        <v>121</v>
      </c>
      <c r="G65" s="134">
        <v>210</v>
      </c>
      <c r="H65" s="158"/>
      <c r="I65" s="159">
        <f>H65</f>
        <v>0</v>
      </c>
      <c r="J65" s="159">
        <f>I65</f>
        <v>0</v>
      </c>
      <c r="K65" s="55"/>
      <c r="L65" s="3"/>
      <c r="M65" s="3"/>
      <c r="N65" s="3"/>
      <c r="O65" s="3"/>
      <c r="P65" s="3"/>
      <c r="Q65" s="3"/>
      <c r="R65" s="3"/>
    </row>
    <row r="66" spans="1:18" ht="12.75" hidden="1">
      <c r="A66" s="128" t="s">
        <v>245</v>
      </c>
      <c r="B66" s="134" t="s">
        <v>310</v>
      </c>
      <c r="C66" s="137" t="s">
        <v>3</v>
      </c>
      <c r="D66" s="137" t="s">
        <v>1</v>
      </c>
      <c r="E66" s="137" t="s">
        <v>81</v>
      </c>
      <c r="F66" s="134">
        <v>121</v>
      </c>
      <c r="G66" s="134">
        <v>211</v>
      </c>
      <c r="H66" s="158"/>
      <c r="I66" s="159">
        <f>H66</f>
        <v>0</v>
      </c>
      <c r="J66" s="159">
        <f>I66</f>
        <v>0</v>
      </c>
      <c r="K66" s="55"/>
      <c r="L66" s="3"/>
      <c r="M66" s="3"/>
      <c r="N66" s="3"/>
      <c r="O66" s="3"/>
      <c r="P66" s="3"/>
      <c r="Q66" s="3"/>
      <c r="R66" s="3"/>
    </row>
    <row r="67" spans="1:18" ht="25.5" hidden="1">
      <c r="A67" s="128" t="s">
        <v>246</v>
      </c>
      <c r="B67" s="134" t="s">
        <v>310</v>
      </c>
      <c r="C67" s="137" t="s">
        <v>3</v>
      </c>
      <c r="D67" s="137" t="s">
        <v>1</v>
      </c>
      <c r="E67" s="137" t="s">
        <v>81</v>
      </c>
      <c r="F67" s="134">
        <v>129</v>
      </c>
      <c r="G67" s="134">
        <v>213</v>
      </c>
      <c r="H67" s="158">
        <f aca="true" t="shared" si="3" ref="H67:J68">H68</f>
        <v>0</v>
      </c>
      <c r="I67" s="158">
        <f t="shared" si="3"/>
        <v>0</v>
      </c>
      <c r="J67" s="158">
        <f t="shared" si="3"/>
        <v>0</v>
      </c>
      <c r="K67" s="55"/>
      <c r="L67" s="3"/>
      <c r="M67" s="3"/>
      <c r="N67" s="3"/>
      <c r="O67" s="3"/>
      <c r="P67" s="3"/>
      <c r="Q67" s="3"/>
      <c r="R67" s="3"/>
    </row>
    <row r="68" spans="1:18" ht="25.5" hidden="1">
      <c r="A68" s="128" t="s">
        <v>156</v>
      </c>
      <c r="B68" s="134" t="s">
        <v>310</v>
      </c>
      <c r="C68" s="137" t="s">
        <v>3</v>
      </c>
      <c r="D68" s="137" t="s">
        <v>1</v>
      </c>
      <c r="E68" s="137" t="s">
        <v>81</v>
      </c>
      <c r="F68" s="134">
        <v>200</v>
      </c>
      <c r="G68" s="134"/>
      <c r="H68" s="158">
        <f t="shared" si="3"/>
        <v>0</v>
      </c>
      <c r="I68" s="158">
        <f t="shared" si="3"/>
        <v>0</v>
      </c>
      <c r="J68" s="158">
        <f t="shared" si="3"/>
        <v>0</v>
      </c>
      <c r="K68" s="55"/>
      <c r="L68" s="3"/>
      <c r="M68" s="3"/>
      <c r="N68" s="3"/>
      <c r="O68" s="3"/>
      <c r="P68" s="3"/>
      <c r="Q68" s="3"/>
      <c r="R68" s="3"/>
    </row>
    <row r="69" spans="1:18" ht="25.5" hidden="1">
      <c r="A69" s="128" t="s">
        <v>157</v>
      </c>
      <c r="B69" s="134" t="s">
        <v>310</v>
      </c>
      <c r="C69" s="137" t="s">
        <v>3</v>
      </c>
      <c r="D69" s="137" t="s">
        <v>1</v>
      </c>
      <c r="E69" s="137" t="s">
        <v>81</v>
      </c>
      <c r="F69" s="134">
        <v>240</v>
      </c>
      <c r="G69" s="134"/>
      <c r="H69" s="158"/>
      <c r="I69" s="158"/>
      <c r="J69" s="158"/>
      <c r="K69" s="55"/>
      <c r="L69" s="3"/>
      <c r="M69" s="3"/>
      <c r="N69" s="3"/>
      <c r="O69" s="3"/>
      <c r="P69" s="3"/>
      <c r="Q69" s="3"/>
      <c r="R69" s="3"/>
    </row>
    <row r="70" spans="1:18" ht="25.5" hidden="1">
      <c r="A70" s="128" t="s">
        <v>158</v>
      </c>
      <c r="B70" s="134" t="s">
        <v>310</v>
      </c>
      <c r="C70" s="137" t="s">
        <v>3</v>
      </c>
      <c r="D70" s="137" t="s">
        <v>1</v>
      </c>
      <c r="E70" s="137" t="s">
        <v>81</v>
      </c>
      <c r="F70" s="134">
        <v>244</v>
      </c>
      <c r="G70" s="134"/>
      <c r="H70" s="158"/>
      <c r="I70" s="159">
        <f>H70</f>
        <v>0</v>
      </c>
      <c r="J70" s="159">
        <f>I70</f>
        <v>0</v>
      </c>
      <c r="K70" s="55"/>
      <c r="L70" s="3"/>
      <c r="M70" s="3"/>
      <c r="N70" s="3"/>
      <c r="O70" s="3"/>
      <c r="P70" s="3"/>
      <c r="Q70" s="3"/>
      <c r="R70" s="3"/>
    </row>
    <row r="71" spans="1:18" ht="12.75" hidden="1">
      <c r="A71" s="128" t="s">
        <v>240</v>
      </c>
      <c r="B71" s="134" t="s">
        <v>310</v>
      </c>
      <c r="C71" s="137" t="s">
        <v>3</v>
      </c>
      <c r="D71" s="137" t="s">
        <v>1</v>
      </c>
      <c r="E71" s="137" t="s">
        <v>81</v>
      </c>
      <c r="F71" s="134">
        <v>244</v>
      </c>
      <c r="G71" s="134">
        <v>340</v>
      </c>
      <c r="H71" s="158">
        <f aca="true" t="shared" si="4" ref="H71:J72">H72</f>
        <v>173700</v>
      </c>
      <c r="I71" s="158">
        <f t="shared" si="4"/>
        <v>182000</v>
      </c>
      <c r="J71" s="158">
        <f t="shared" si="4"/>
        <v>188800</v>
      </c>
      <c r="K71" s="55"/>
      <c r="L71" s="3"/>
      <c r="M71" s="3"/>
      <c r="N71" s="3"/>
      <c r="O71" s="3"/>
      <c r="P71" s="3"/>
      <c r="Q71" s="3"/>
      <c r="R71" s="3"/>
    </row>
    <row r="72" spans="1:18" ht="18.75" customHeight="1">
      <c r="A72" s="129" t="s">
        <v>247</v>
      </c>
      <c r="B72" s="134" t="s">
        <v>310</v>
      </c>
      <c r="C72" s="134" t="s">
        <v>12</v>
      </c>
      <c r="D72" s="134" t="s">
        <v>2</v>
      </c>
      <c r="E72" s="134" t="s">
        <v>248</v>
      </c>
      <c r="F72" s="134"/>
      <c r="G72" s="134"/>
      <c r="H72" s="158">
        <f t="shared" si="4"/>
        <v>173700</v>
      </c>
      <c r="I72" s="158">
        <f t="shared" si="4"/>
        <v>182000</v>
      </c>
      <c r="J72" s="158">
        <f t="shared" si="4"/>
        <v>188800</v>
      </c>
      <c r="K72" s="55"/>
      <c r="L72" s="3"/>
      <c r="M72" s="3"/>
      <c r="N72" s="3"/>
      <c r="O72" s="3"/>
      <c r="P72" s="3"/>
      <c r="Q72" s="3"/>
      <c r="R72" s="3"/>
    </row>
    <row r="73" spans="1:18" ht="25.5" customHeight="1">
      <c r="A73" s="129" t="s">
        <v>249</v>
      </c>
      <c r="B73" s="134" t="s">
        <v>310</v>
      </c>
      <c r="C73" s="134" t="s">
        <v>12</v>
      </c>
      <c r="D73" s="134" t="s">
        <v>13</v>
      </c>
      <c r="E73" s="134" t="s">
        <v>248</v>
      </c>
      <c r="F73" s="134"/>
      <c r="G73" s="134"/>
      <c r="H73" s="159">
        <f>H74</f>
        <v>173700</v>
      </c>
      <c r="I73" s="159">
        <f>I74</f>
        <v>182000</v>
      </c>
      <c r="J73" s="159">
        <f>J74</f>
        <v>188800</v>
      </c>
      <c r="K73" s="55"/>
      <c r="L73" s="3"/>
      <c r="M73" s="3"/>
      <c r="N73" s="3"/>
      <c r="O73" s="3"/>
      <c r="P73" s="3"/>
      <c r="Q73" s="3"/>
      <c r="R73" s="3"/>
    </row>
    <row r="74" spans="1:18" ht="33.75" customHeight="1">
      <c r="A74" s="166" t="s">
        <v>250</v>
      </c>
      <c r="B74" s="134" t="s">
        <v>310</v>
      </c>
      <c r="C74" s="134" t="s">
        <v>12</v>
      </c>
      <c r="D74" s="134" t="s">
        <v>13</v>
      </c>
      <c r="E74" s="134" t="s">
        <v>82</v>
      </c>
      <c r="F74" s="134"/>
      <c r="G74" s="134"/>
      <c r="H74" s="159">
        <f>H75+H78</f>
        <v>173700</v>
      </c>
      <c r="I74" s="159">
        <f>I75+I78</f>
        <v>182000</v>
      </c>
      <c r="J74" s="159">
        <f>J75+J78</f>
        <v>188800</v>
      </c>
      <c r="K74" s="55"/>
      <c r="L74" s="3"/>
      <c r="M74" s="3"/>
      <c r="N74" s="3"/>
      <c r="O74" s="3"/>
      <c r="P74" s="3"/>
      <c r="Q74" s="3"/>
      <c r="R74" s="3"/>
    </row>
    <row r="75" spans="1:18" ht="87.75" customHeight="1">
      <c r="A75" s="128" t="s">
        <v>251</v>
      </c>
      <c r="B75" s="137" t="s">
        <v>310</v>
      </c>
      <c r="C75" s="134" t="s">
        <v>12</v>
      </c>
      <c r="D75" s="134" t="s">
        <v>13</v>
      </c>
      <c r="E75" s="137" t="s">
        <v>82</v>
      </c>
      <c r="F75" s="134">
        <v>120</v>
      </c>
      <c r="G75" s="134"/>
      <c r="H75" s="159">
        <f>H76+H77</f>
        <v>162431</v>
      </c>
      <c r="I75" s="159">
        <f>I76+I77</f>
        <v>163784</v>
      </c>
      <c r="J75" s="159">
        <f>J76+J77</f>
        <v>171210</v>
      </c>
      <c r="K75" s="104"/>
      <c r="L75" s="3"/>
      <c r="M75" s="3"/>
      <c r="N75" s="3"/>
      <c r="O75" s="3"/>
      <c r="P75" s="3"/>
      <c r="Q75" s="3"/>
      <c r="R75" s="3"/>
    </row>
    <row r="76" spans="1:18" ht="28.5" customHeight="1">
      <c r="A76" s="128" t="s">
        <v>222</v>
      </c>
      <c r="B76" s="137" t="s">
        <v>310</v>
      </c>
      <c r="C76" s="137" t="s">
        <v>12</v>
      </c>
      <c r="D76" s="137" t="s">
        <v>13</v>
      </c>
      <c r="E76" s="137" t="s">
        <v>82</v>
      </c>
      <c r="F76" s="137">
        <v>121</v>
      </c>
      <c r="G76" s="137">
        <v>211</v>
      </c>
      <c r="H76" s="159">
        <f>119820+4935</f>
        <v>124755</v>
      </c>
      <c r="I76" s="159">
        <v>125800</v>
      </c>
      <c r="J76" s="159">
        <v>131498</v>
      </c>
      <c r="K76" s="104"/>
      <c r="L76" s="3"/>
      <c r="M76" s="3"/>
      <c r="N76" s="3"/>
      <c r="O76" s="3"/>
      <c r="P76" s="3"/>
      <c r="Q76" s="3"/>
      <c r="R76" s="3"/>
    </row>
    <row r="77" spans="1:18" ht="46.5" customHeight="1">
      <c r="A77" s="128" t="s">
        <v>223</v>
      </c>
      <c r="B77" s="137" t="s">
        <v>310</v>
      </c>
      <c r="C77" s="137" t="s">
        <v>12</v>
      </c>
      <c r="D77" s="137" t="s">
        <v>13</v>
      </c>
      <c r="E77" s="137" t="s">
        <v>82</v>
      </c>
      <c r="F77" s="137">
        <v>129</v>
      </c>
      <c r="G77" s="137">
        <v>213</v>
      </c>
      <c r="H77" s="159">
        <f>36185+1491</f>
        <v>37676</v>
      </c>
      <c r="I77" s="159">
        <v>37984</v>
      </c>
      <c r="J77" s="159">
        <v>39712</v>
      </c>
      <c r="K77" s="104"/>
      <c r="L77" s="3"/>
      <c r="M77" s="3"/>
      <c r="N77" s="3"/>
      <c r="O77" s="3"/>
      <c r="P77" s="3"/>
      <c r="Q77" s="3"/>
      <c r="R77" s="3"/>
    </row>
    <row r="78" spans="1:18" ht="27" customHeight="1">
      <c r="A78" s="128" t="s">
        <v>156</v>
      </c>
      <c r="B78" s="137" t="s">
        <v>310</v>
      </c>
      <c r="C78" s="137" t="s">
        <v>12</v>
      </c>
      <c r="D78" s="137" t="s">
        <v>13</v>
      </c>
      <c r="E78" s="137" t="s">
        <v>82</v>
      </c>
      <c r="F78" s="137">
        <v>200</v>
      </c>
      <c r="G78" s="137"/>
      <c r="H78" s="159">
        <f aca="true" t="shared" si="5" ref="H78:J79">H79</f>
        <v>11269</v>
      </c>
      <c r="I78" s="159">
        <f t="shared" si="5"/>
        <v>18216</v>
      </c>
      <c r="J78" s="159">
        <f t="shared" si="5"/>
        <v>17590</v>
      </c>
      <c r="K78" s="104"/>
      <c r="L78" s="3"/>
      <c r="M78" s="3"/>
      <c r="N78" s="3"/>
      <c r="O78" s="3"/>
      <c r="P78" s="3"/>
      <c r="Q78" s="3"/>
      <c r="R78" s="3"/>
    </row>
    <row r="79" spans="1:18" ht="28.5" customHeight="1">
      <c r="A79" s="128" t="s">
        <v>157</v>
      </c>
      <c r="B79" s="137" t="s">
        <v>310</v>
      </c>
      <c r="C79" s="137" t="s">
        <v>12</v>
      </c>
      <c r="D79" s="137" t="s">
        <v>13</v>
      </c>
      <c r="E79" s="137" t="s">
        <v>82</v>
      </c>
      <c r="F79" s="137">
        <v>240</v>
      </c>
      <c r="G79" s="137"/>
      <c r="H79" s="159">
        <f t="shared" si="5"/>
        <v>11269</v>
      </c>
      <c r="I79" s="159">
        <f t="shared" si="5"/>
        <v>18216</v>
      </c>
      <c r="J79" s="159">
        <f t="shared" si="5"/>
        <v>17590</v>
      </c>
      <c r="K79" s="104"/>
      <c r="L79" s="3"/>
      <c r="M79" s="3"/>
      <c r="N79" s="3"/>
      <c r="O79" s="3"/>
      <c r="P79" s="3"/>
      <c r="Q79" s="3"/>
      <c r="R79" s="3"/>
    </row>
    <row r="80" spans="1:18" ht="27" customHeight="1">
      <c r="A80" s="128" t="s">
        <v>158</v>
      </c>
      <c r="B80" s="137" t="s">
        <v>310</v>
      </c>
      <c r="C80" s="137" t="s">
        <v>12</v>
      </c>
      <c r="D80" s="137" t="s">
        <v>13</v>
      </c>
      <c r="E80" s="137" t="s">
        <v>82</v>
      </c>
      <c r="F80" s="137">
        <v>244</v>
      </c>
      <c r="G80" s="137"/>
      <c r="H80" s="159">
        <f>H81+H82</f>
        <v>11269</v>
      </c>
      <c r="I80" s="159">
        <f>I81</f>
        <v>18216</v>
      </c>
      <c r="J80" s="159">
        <f>J81</f>
        <v>17590</v>
      </c>
      <c r="K80" s="104"/>
      <c r="L80" s="3"/>
      <c r="M80" s="3"/>
      <c r="N80" s="3"/>
      <c r="O80" s="3"/>
      <c r="P80" s="3"/>
      <c r="Q80" s="3"/>
      <c r="R80" s="3"/>
    </row>
    <row r="81" spans="1:18" ht="25.5">
      <c r="A81" s="128" t="s">
        <v>357</v>
      </c>
      <c r="B81" s="137" t="s">
        <v>310</v>
      </c>
      <c r="C81" s="137" t="s">
        <v>12</v>
      </c>
      <c r="D81" s="137" t="s">
        <v>13</v>
      </c>
      <c r="E81" s="137" t="s">
        <v>82</v>
      </c>
      <c r="F81" s="164"/>
      <c r="G81" s="50">
        <v>340</v>
      </c>
      <c r="H81" s="159">
        <f>17695-6895</f>
        <v>10800</v>
      </c>
      <c r="I81" s="159">
        <v>18216</v>
      </c>
      <c r="J81" s="159">
        <v>17590</v>
      </c>
      <c r="K81" s="104"/>
      <c r="L81" s="3"/>
      <c r="M81" s="3"/>
      <c r="N81" s="3"/>
      <c r="O81" s="3"/>
      <c r="P81" s="3"/>
      <c r="Q81" s="3"/>
      <c r="R81" s="3"/>
    </row>
    <row r="82" spans="1:18" ht="25.5">
      <c r="A82" s="128" t="s">
        <v>406</v>
      </c>
      <c r="B82" s="137" t="s">
        <v>310</v>
      </c>
      <c r="C82" s="137" t="s">
        <v>12</v>
      </c>
      <c r="D82" s="137" t="s">
        <v>13</v>
      </c>
      <c r="E82" s="137" t="s">
        <v>82</v>
      </c>
      <c r="F82" s="164"/>
      <c r="G82" s="50"/>
      <c r="H82" s="159">
        <v>469</v>
      </c>
      <c r="I82" s="159"/>
      <c r="J82" s="159"/>
      <c r="K82" s="104"/>
      <c r="L82" s="3"/>
      <c r="M82" s="3"/>
      <c r="N82" s="3"/>
      <c r="O82" s="3"/>
      <c r="P82" s="3"/>
      <c r="Q82" s="3"/>
      <c r="R82" s="3"/>
    </row>
    <row r="83" spans="1:18" ht="25.5" customHeight="1">
      <c r="A83" s="145" t="s">
        <v>297</v>
      </c>
      <c r="B83" s="134" t="s">
        <v>310</v>
      </c>
      <c r="C83" s="134"/>
      <c r="D83" s="134"/>
      <c r="E83" s="134" t="s">
        <v>303</v>
      </c>
      <c r="F83" s="137"/>
      <c r="G83" s="50"/>
      <c r="H83" s="158">
        <f>H84+H90+H94</f>
        <v>72500</v>
      </c>
      <c r="I83" s="158">
        <f>I84+I90+I94</f>
        <v>50000</v>
      </c>
      <c r="J83" s="158">
        <f>J84+J90+J94</f>
        <v>0</v>
      </c>
      <c r="K83" s="104"/>
      <c r="L83" s="3"/>
      <c r="M83" s="3"/>
      <c r="N83" s="3"/>
      <c r="O83" s="3"/>
      <c r="P83" s="3"/>
      <c r="Q83" s="3"/>
      <c r="R83" s="3"/>
    </row>
    <row r="84" spans="1:18" ht="12.75">
      <c r="A84" s="145" t="s">
        <v>298</v>
      </c>
      <c r="B84" s="134" t="s">
        <v>310</v>
      </c>
      <c r="C84" s="134" t="s">
        <v>304</v>
      </c>
      <c r="D84" s="134" t="s">
        <v>305</v>
      </c>
      <c r="E84" s="134" t="s">
        <v>303</v>
      </c>
      <c r="F84" s="137"/>
      <c r="G84" s="50"/>
      <c r="H84" s="158">
        <f aca="true" t="shared" si="6" ref="H84:J88">H85</f>
        <v>70500</v>
      </c>
      <c r="I84" s="158">
        <f t="shared" si="6"/>
        <v>50000</v>
      </c>
      <c r="J84" s="158">
        <f t="shared" si="6"/>
        <v>0</v>
      </c>
      <c r="K84" s="104"/>
      <c r="L84" s="3"/>
      <c r="M84" s="3"/>
      <c r="N84" s="3"/>
      <c r="O84" s="3"/>
      <c r="P84" s="3"/>
      <c r="Q84" s="3"/>
      <c r="R84" s="3"/>
    </row>
    <row r="85" spans="1:18" ht="51">
      <c r="A85" s="128" t="s">
        <v>299</v>
      </c>
      <c r="B85" s="137" t="s">
        <v>310</v>
      </c>
      <c r="C85" s="137" t="s">
        <v>304</v>
      </c>
      <c r="D85" s="137" t="s">
        <v>306</v>
      </c>
      <c r="E85" s="137" t="s">
        <v>303</v>
      </c>
      <c r="F85" s="137"/>
      <c r="G85" s="50"/>
      <c r="H85" s="159">
        <f t="shared" si="6"/>
        <v>70500</v>
      </c>
      <c r="I85" s="159">
        <f t="shared" si="6"/>
        <v>50000</v>
      </c>
      <c r="J85" s="159">
        <f t="shared" si="6"/>
        <v>0</v>
      </c>
      <c r="K85" s="104"/>
      <c r="L85" s="3"/>
      <c r="M85" s="3"/>
      <c r="N85" s="3"/>
      <c r="O85" s="3"/>
      <c r="P85" s="3"/>
      <c r="Q85" s="3"/>
      <c r="R85" s="3"/>
    </row>
    <row r="86" spans="1:18" ht="49.5" customHeight="1">
      <c r="A86" s="129" t="s">
        <v>388</v>
      </c>
      <c r="B86" s="137" t="s">
        <v>310</v>
      </c>
      <c r="C86" s="137" t="s">
        <v>304</v>
      </c>
      <c r="D86" s="137" t="s">
        <v>306</v>
      </c>
      <c r="E86" s="137" t="s">
        <v>258</v>
      </c>
      <c r="F86" s="137"/>
      <c r="G86" s="50"/>
      <c r="H86" s="159">
        <f t="shared" si="6"/>
        <v>70500</v>
      </c>
      <c r="I86" s="159">
        <f t="shared" si="6"/>
        <v>50000</v>
      </c>
      <c r="J86" s="159">
        <f t="shared" si="6"/>
        <v>0</v>
      </c>
      <c r="K86" s="104"/>
      <c r="L86" s="3"/>
      <c r="M86" s="3"/>
      <c r="N86" s="3"/>
      <c r="O86" s="3"/>
      <c r="P86" s="3"/>
      <c r="Q86" s="3"/>
      <c r="R86" s="3"/>
    </row>
    <row r="87" spans="1:18" ht="25.5">
      <c r="A87" s="128" t="s">
        <v>300</v>
      </c>
      <c r="B87" s="137" t="s">
        <v>310</v>
      </c>
      <c r="C87" s="137" t="s">
        <v>304</v>
      </c>
      <c r="D87" s="137" t="s">
        <v>306</v>
      </c>
      <c r="E87" s="137" t="s">
        <v>320</v>
      </c>
      <c r="F87" s="137">
        <v>200</v>
      </c>
      <c r="G87" s="50"/>
      <c r="H87" s="159">
        <f t="shared" si="6"/>
        <v>70500</v>
      </c>
      <c r="I87" s="159">
        <f t="shared" si="6"/>
        <v>50000</v>
      </c>
      <c r="J87" s="159">
        <f t="shared" si="6"/>
        <v>0</v>
      </c>
      <c r="K87" s="104"/>
      <c r="L87" s="3"/>
      <c r="M87" s="3"/>
      <c r="N87" s="3"/>
      <c r="O87" s="3"/>
      <c r="P87" s="3"/>
      <c r="Q87" s="3"/>
      <c r="R87" s="3"/>
    </row>
    <row r="88" spans="1:18" ht="25.5">
      <c r="A88" s="128" t="s">
        <v>301</v>
      </c>
      <c r="B88" s="137" t="s">
        <v>310</v>
      </c>
      <c r="C88" s="137" t="s">
        <v>304</v>
      </c>
      <c r="D88" s="137" t="s">
        <v>306</v>
      </c>
      <c r="E88" s="137" t="s">
        <v>320</v>
      </c>
      <c r="F88" s="137">
        <v>240</v>
      </c>
      <c r="G88" s="50"/>
      <c r="H88" s="159">
        <f t="shared" si="6"/>
        <v>70500</v>
      </c>
      <c r="I88" s="159">
        <f t="shared" si="6"/>
        <v>50000</v>
      </c>
      <c r="J88" s="159">
        <f t="shared" si="6"/>
        <v>0</v>
      </c>
      <c r="K88" s="104"/>
      <c r="L88" s="3"/>
      <c r="M88" s="3"/>
      <c r="N88" s="3"/>
      <c r="O88" s="3"/>
      <c r="P88" s="3"/>
      <c r="Q88" s="3"/>
      <c r="R88" s="3"/>
    </row>
    <row r="89" spans="1:18" ht="25.5">
      <c r="A89" s="128" t="s">
        <v>302</v>
      </c>
      <c r="B89" s="137" t="s">
        <v>310</v>
      </c>
      <c r="C89" s="137" t="s">
        <v>304</v>
      </c>
      <c r="D89" s="137" t="s">
        <v>306</v>
      </c>
      <c r="E89" s="137" t="s">
        <v>320</v>
      </c>
      <c r="F89" s="137">
        <v>244</v>
      </c>
      <c r="G89" s="50"/>
      <c r="H89" s="159">
        <f>56000+14500</f>
        <v>70500</v>
      </c>
      <c r="I89" s="159">
        <v>50000</v>
      </c>
      <c r="J89" s="159"/>
      <c r="K89" s="104"/>
      <c r="L89" s="3"/>
      <c r="M89" s="3"/>
      <c r="N89" s="3"/>
      <c r="O89" s="3"/>
      <c r="P89" s="3"/>
      <c r="Q89" s="3"/>
      <c r="R89" s="3"/>
    </row>
    <row r="90" spans="1:18" ht="51">
      <c r="A90" s="129" t="s">
        <v>389</v>
      </c>
      <c r="B90" s="137"/>
      <c r="C90" s="137"/>
      <c r="D90" s="137"/>
      <c r="E90" s="137"/>
      <c r="F90" s="137"/>
      <c r="G90" s="50"/>
      <c r="H90" s="159">
        <f aca="true" t="shared" si="7" ref="H90:I92">H91</f>
        <v>1000</v>
      </c>
      <c r="I90" s="159">
        <f t="shared" si="7"/>
        <v>0</v>
      </c>
      <c r="J90" s="159"/>
      <c r="K90" s="104"/>
      <c r="L90" s="3"/>
      <c r="M90" s="3"/>
      <c r="N90" s="3"/>
      <c r="O90" s="3"/>
      <c r="P90" s="3"/>
      <c r="Q90" s="3"/>
      <c r="R90" s="3"/>
    </row>
    <row r="91" spans="1:18" ht="25.5">
      <c r="A91" s="128" t="s">
        <v>321</v>
      </c>
      <c r="B91" s="137" t="s">
        <v>310</v>
      </c>
      <c r="C91" s="137" t="s">
        <v>304</v>
      </c>
      <c r="D91" s="137">
        <v>14</v>
      </c>
      <c r="E91" s="137" t="s">
        <v>324</v>
      </c>
      <c r="F91" s="137">
        <v>200</v>
      </c>
      <c r="G91" s="50"/>
      <c r="H91" s="159">
        <f t="shared" si="7"/>
        <v>1000</v>
      </c>
      <c r="I91" s="159">
        <f t="shared" si="7"/>
        <v>0</v>
      </c>
      <c r="J91" s="159"/>
      <c r="K91" s="104"/>
      <c r="L91" s="3"/>
      <c r="M91" s="3"/>
      <c r="N91" s="3"/>
      <c r="O91" s="3"/>
      <c r="P91" s="3"/>
      <c r="Q91" s="3"/>
      <c r="R91" s="3"/>
    </row>
    <row r="92" spans="1:18" ht="25.5">
      <c r="A92" s="128" t="s">
        <v>322</v>
      </c>
      <c r="B92" s="137" t="s">
        <v>310</v>
      </c>
      <c r="C92" s="137" t="s">
        <v>304</v>
      </c>
      <c r="D92" s="137">
        <v>14</v>
      </c>
      <c r="E92" s="137" t="s">
        <v>324</v>
      </c>
      <c r="F92" s="137">
        <v>240</v>
      </c>
      <c r="G92" s="50"/>
      <c r="H92" s="159">
        <f t="shared" si="7"/>
        <v>1000</v>
      </c>
      <c r="I92" s="159">
        <f t="shared" si="7"/>
        <v>0</v>
      </c>
      <c r="J92" s="159"/>
      <c r="K92" s="104"/>
      <c r="L92" s="3"/>
      <c r="M92" s="3"/>
      <c r="N92" s="3"/>
      <c r="O92" s="3"/>
      <c r="P92" s="3"/>
      <c r="Q92" s="3"/>
      <c r="R92" s="3"/>
    </row>
    <row r="93" spans="1:18" ht="25.5">
      <c r="A93" s="128" t="s">
        <v>323</v>
      </c>
      <c r="B93" s="137" t="s">
        <v>310</v>
      </c>
      <c r="C93" s="137" t="s">
        <v>304</v>
      </c>
      <c r="D93" s="137">
        <v>14</v>
      </c>
      <c r="E93" s="137" t="s">
        <v>324</v>
      </c>
      <c r="F93" s="137">
        <v>244</v>
      </c>
      <c r="G93" s="50"/>
      <c r="H93" s="159">
        <f>10000-9000</f>
        <v>1000</v>
      </c>
      <c r="I93" s="159"/>
      <c r="J93" s="159"/>
      <c r="K93" s="104"/>
      <c r="L93" s="3"/>
      <c r="M93" s="3"/>
      <c r="N93" s="3"/>
      <c r="O93" s="3"/>
      <c r="P93" s="3"/>
      <c r="Q93" s="3"/>
      <c r="R93" s="3"/>
    </row>
    <row r="94" spans="1:18" ht="63.75">
      <c r="A94" s="129" t="s">
        <v>325</v>
      </c>
      <c r="B94" s="137"/>
      <c r="C94" s="137"/>
      <c r="D94" s="137"/>
      <c r="E94" s="137"/>
      <c r="F94" s="137"/>
      <c r="G94" s="50"/>
      <c r="H94" s="159">
        <f aca="true" t="shared" si="8" ref="H94:I96">H95</f>
        <v>1000</v>
      </c>
      <c r="I94" s="159">
        <f t="shared" si="8"/>
        <v>0</v>
      </c>
      <c r="J94" s="159"/>
      <c r="K94" s="104"/>
      <c r="L94" s="3"/>
      <c r="M94" s="3"/>
      <c r="N94" s="3"/>
      <c r="O94" s="3"/>
      <c r="P94" s="3"/>
      <c r="Q94" s="3"/>
      <c r="R94" s="3"/>
    </row>
    <row r="95" spans="1:18" ht="25.5">
      <c r="A95" s="128" t="s">
        <v>321</v>
      </c>
      <c r="B95" s="137" t="s">
        <v>310</v>
      </c>
      <c r="C95" s="137" t="s">
        <v>304</v>
      </c>
      <c r="D95" s="137">
        <v>14</v>
      </c>
      <c r="E95" s="137" t="s">
        <v>326</v>
      </c>
      <c r="F95" s="137">
        <v>200</v>
      </c>
      <c r="G95" s="50"/>
      <c r="H95" s="159">
        <f t="shared" si="8"/>
        <v>1000</v>
      </c>
      <c r="I95" s="159">
        <f t="shared" si="8"/>
        <v>0</v>
      </c>
      <c r="J95" s="159"/>
      <c r="K95" s="104"/>
      <c r="L95" s="3"/>
      <c r="M95" s="3"/>
      <c r="N95" s="3"/>
      <c r="O95" s="3"/>
      <c r="P95" s="3"/>
      <c r="Q95" s="3"/>
      <c r="R95" s="3"/>
    </row>
    <row r="96" spans="1:18" ht="25.5">
      <c r="A96" s="128" t="s">
        <v>322</v>
      </c>
      <c r="B96" s="137" t="s">
        <v>310</v>
      </c>
      <c r="C96" s="137" t="s">
        <v>304</v>
      </c>
      <c r="D96" s="137">
        <v>14</v>
      </c>
      <c r="E96" s="137" t="s">
        <v>326</v>
      </c>
      <c r="F96" s="137">
        <v>240</v>
      </c>
      <c r="G96" s="50"/>
      <c r="H96" s="159">
        <f t="shared" si="8"/>
        <v>1000</v>
      </c>
      <c r="I96" s="159">
        <f t="shared" si="8"/>
        <v>0</v>
      </c>
      <c r="J96" s="159"/>
      <c r="K96" s="104"/>
      <c r="L96" s="3"/>
      <c r="M96" s="3"/>
      <c r="N96" s="3"/>
      <c r="O96" s="3"/>
      <c r="P96" s="3"/>
      <c r="Q96" s="3"/>
      <c r="R96" s="3"/>
    </row>
    <row r="97" spans="1:18" ht="25.5">
      <c r="A97" s="128" t="s">
        <v>323</v>
      </c>
      <c r="B97" s="137" t="s">
        <v>310</v>
      </c>
      <c r="C97" s="137" t="s">
        <v>304</v>
      </c>
      <c r="D97" s="137">
        <v>14</v>
      </c>
      <c r="E97" s="137" t="s">
        <v>326</v>
      </c>
      <c r="F97" s="137">
        <v>244</v>
      </c>
      <c r="G97" s="50"/>
      <c r="H97" s="159">
        <v>1000</v>
      </c>
      <c r="I97" s="159"/>
      <c r="J97" s="159"/>
      <c r="K97" s="104"/>
      <c r="L97" s="3"/>
      <c r="M97" s="3"/>
      <c r="N97" s="3"/>
      <c r="O97" s="3"/>
      <c r="P97" s="3"/>
      <c r="Q97" s="3"/>
      <c r="R97" s="3"/>
    </row>
    <row r="98" spans="1:18" ht="12.75">
      <c r="A98" s="145" t="s">
        <v>252</v>
      </c>
      <c r="B98" s="137" t="s">
        <v>310</v>
      </c>
      <c r="C98" s="134"/>
      <c r="D98" s="134"/>
      <c r="E98" s="134"/>
      <c r="F98" s="58"/>
      <c r="G98" s="20"/>
      <c r="H98" s="167">
        <f>H104+H110</f>
        <v>3688050.64</v>
      </c>
      <c r="I98" s="167">
        <f>I104+I110</f>
        <v>1126950</v>
      </c>
      <c r="J98" s="167">
        <f>J104+J110</f>
        <v>1189430</v>
      </c>
      <c r="K98" s="104"/>
      <c r="L98" s="3"/>
      <c r="M98" s="3"/>
      <c r="N98" s="3"/>
      <c r="O98" s="3"/>
      <c r="P98" s="3"/>
      <c r="Q98" s="3"/>
      <c r="R98" s="3"/>
    </row>
    <row r="99" spans="1:18" ht="12.75" hidden="1">
      <c r="A99" s="129" t="s">
        <v>253</v>
      </c>
      <c r="B99" s="134" t="s">
        <v>310</v>
      </c>
      <c r="C99" s="168" t="s">
        <v>13</v>
      </c>
      <c r="D99" s="134" t="s">
        <v>254</v>
      </c>
      <c r="E99" s="134" t="s">
        <v>255</v>
      </c>
      <c r="F99" s="134" t="s">
        <v>256</v>
      </c>
      <c r="G99" s="134" t="s">
        <v>256</v>
      </c>
      <c r="H99" s="169">
        <f>H101</f>
        <v>0</v>
      </c>
      <c r="I99" s="169">
        <f>I101</f>
        <v>0</v>
      </c>
      <c r="J99" s="169">
        <f>J101</f>
        <v>0</v>
      </c>
      <c r="K99" s="104"/>
      <c r="L99" s="3"/>
      <c r="M99" s="3"/>
      <c r="N99" s="3"/>
      <c r="O99" s="3"/>
      <c r="P99" s="3"/>
      <c r="Q99" s="3"/>
      <c r="R99" s="3"/>
    </row>
    <row r="100" spans="1:18" ht="12.75" hidden="1">
      <c r="A100" s="128" t="s">
        <v>257</v>
      </c>
      <c r="B100" s="134" t="s">
        <v>310</v>
      </c>
      <c r="C100" s="170" t="s">
        <v>13</v>
      </c>
      <c r="D100" s="137">
        <v>14</v>
      </c>
      <c r="E100" s="137" t="s">
        <v>258</v>
      </c>
      <c r="F100" s="137" t="s">
        <v>118</v>
      </c>
      <c r="G100" s="137" t="s">
        <v>118</v>
      </c>
      <c r="H100" s="169">
        <f aca="true" t="shared" si="9" ref="H100:J101">H101</f>
        <v>0</v>
      </c>
      <c r="I100" s="169">
        <f t="shared" si="9"/>
        <v>0</v>
      </c>
      <c r="J100" s="169">
        <f t="shared" si="9"/>
        <v>0</v>
      </c>
      <c r="K100" s="104"/>
      <c r="L100" s="3"/>
      <c r="M100" s="3"/>
      <c r="N100" s="3"/>
      <c r="O100" s="3"/>
      <c r="P100" s="3"/>
      <c r="Q100" s="3"/>
      <c r="R100" s="3"/>
    </row>
    <row r="101" spans="1:18" ht="51" hidden="1">
      <c r="A101" s="128" t="s">
        <v>259</v>
      </c>
      <c r="B101" s="134" t="s">
        <v>310</v>
      </c>
      <c r="C101" s="170"/>
      <c r="D101" s="137"/>
      <c r="E101" s="137" t="s">
        <v>260</v>
      </c>
      <c r="F101" s="137" t="s">
        <v>118</v>
      </c>
      <c r="G101" s="137" t="s">
        <v>118</v>
      </c>
      <c r="H101" s="169">
        <f t="shared" si="9"/>
        <v>0</v>
      </c>
      <c r="I101" s="169">
        <f t="shared" si="9"/>
        <v>0</v>
      </c>
      <c r="J101" s="169">
        <f t="shared" si="9"/>
        <v>0</v>
      </c>
      <c r="K101" s="104"/>
      <c r="L101" s="3"/>
      <c r="M101" s="3"/>
      <c r="N101" s="3"/>
      <c r="O101" s="3"/>
      <c r="P101" s="3"/>
      <c r="Q101" s="3"/>
      <c r="R101" s="3"/>
    </row>
    <row r="102" spans="1:18" ht="25.5" hidden="1">
      <c r="A102" s="128" t="s">
        <v>162</v>
      </c>
      <c r="B102" s="134" t="s">
        <v>310</v>
      </c>
      <c r="C102" s="170" t="s">
        <v>13</v>
      </c>
      <c r="D102" s="137">
        <v>14</v>
      </c>
      <c r="E102" s="137" t="s">
        <v>260</v>
      </c>
      <c r="F102" s="137">
        <v>244</v>
      </c>
      <c r="G102" s="137" t="s">
        <v>118</v>
      </c>
      <c r="H102" s="169">
        <v>0</v>
      </c>
      <c r="I102" s="169">
        <v>0</v>
      </c>
      <c r="J102" s="169">
        <v>0</v>
      </c>
      <c r="K102" s="104"/>
      <c r="L102" s="3"/>
      <c r="M102" s="3"/>
      <c r="N102" s="3"/>
      <c r="O102" s="3"/>
      <c r="P102" s="3"/>
      <c r="Q102" s="3"/>
      <c r="R102" s="3"/>
    </row>
    <row r="103" spans="1:18" ht="12.75" hidden="1">
      <c r="A103" s="128" t="s">
        <v>261</v>
      </c>
      <c r="B103" s="134" t="s">
        <v>310</v>
      </c>
      <c r="C103" s="170" t="s">
        <v>13</v>
      </c>
      <c r="D103" s="137">
        <v>14</v>
      </c>
      <c r="E103" s="137" t="s">
        <v>260</v>
      </c>
      <c r="F103" s="137">
        <v>244</v>
      </c>
      <c r="G103" s="137">
        <v>226</v>
      </c>
      <c r="H103" s="158">
        <f>H104</f>
        <v>3687050.64</v>
      </c>
      <c r="I103" s="158">
        <f aca="true" t="shared" si="10" ref="I103:J105">I104</f>
        <v>1116950</v>
      </c>
      <c r="J103" s="158">
        <f t="shared" si="10"/>
        <v>1179430</v>
      </c>
      <c r="K103" s="104"/>
      <c r="L103" s="3"/>
      <c r="M103" s="3"/>
      <c r="N103" s="3"/>
      <c r="O103" s="3"/>
      <c r="P103" s="3"/>
      <c r="Q103" s="3"/>
      <c r="R103" s="3"/>
    </row>
    <row r="104" spans="1:18" ht="18" customHeight="1">
      <c r="A104" s="129" t="s">
        <v>262</v>
      </c>
      <c r="B104" s="134" t="s">
        <v>310</v>
      </c>
      <c r="C104" s="134" t="s">
        <v>3</v>
      </c>
      <c r="D104" s="134" t="s">
        <v>48</v>
      </c>
      <c r="E104" s="134" t="s">
        <v>83</v>
      </c>
      <c r="F104" s="134"/>
      <c r="G104" s="134"/>
      <c r="H104" s="159">
        <f>H105</f>
        <v>3687050.64</v>
      </c>
      <c r="I104" s="159">
        <f t="shared" si="10"/>
        <v>1116950</v>
      </c>
      <c r="J104" s="159">
        <f t="shared" si="10"/>
        <v>1179430</v>
      </c>
      <c r="K104" s="104"/>
      <c r="L104" s="3"/>
      <c r="M104" s="3"/>
      <c r="N104" s="3"/>
      <c r="O104" s="3"/>
      <c r="P104" s="3"/>
      <c r="Q104" s="3"/>
      <c r="R104" s="3"/>
    </row>
    <row r="105" spans="1:18" ht="18" customHeight="1">
      <c r="A105" s="128" t="s">
        <v>263</v>
      </c>
      <c r="B105" s="137" t="s">
        <v>310</v>
      </c>
      <c r="C105" s="137" t="s">
        <v>3</v>
      </c>
      <c r="D105" s="137" t="s">
        <v>48</v>
      </c>
      <c r="E105" s="137" t="s">
        <v>86</v>
      </c>
      <c r="F105" s="137"/>
      <c r="G105" s="137"/>
      <c r="H105" s="159">
        <f>H106</f>
        <v>3687050.64</v>
      </c>
      <c r="I105" s="159">
        <f t="shared" si="10"/>
        <v>1116950</v>
      </c>
      <c r="J105" s="159">
        <f t="shared" si="10"/>
        <v>1179430</v>
      </c>
      <c r="K105" s="104"/>
      <c r="L105" s="3"/>
      <c r="M105" s="3"/>
      <c r="N105" s="3"/>
      <c r="O105" s="3"/>
      <c r="P105" s="3"/>
      <c r="Q105" s="3"/>
      <c r="R105" s="3"/>
    </row>
    <row r="106" spans="1:18" ht="26.25" customHeight="1">
      <c r="A106" s="128" t="s">
        <v>162</v>
      </c>
      <c r="B106" s="137" t="s">
        <v>310</v>
      </c>
      <c r="C106" s="137" t="s">
        <v>3</v>
      </c>
      <c r="D106" s="137" t="s">
        <v>48</v>
      </c>
      <c r="E106" s="137" t="s">
        <v>86</v>
      </c>
      <c r="F106" s="137">
        <v>244</v>
      </c>
      <c r="G106" s="137"/>
      <c r="H106" s="159">
        <f>H107+H108+H109</f>
        <v>3687050.64</v>
      </c>
      <c r="I106" s="159">
        <f>I107</f>
        <v>1116950</v>
      </c>
      <c r="J106" s="159">
        <f>J107</f>
        <v>1179430</v>
      </c>
      <c r="K106" s="104"/>
      <c r="L106" s="3"/>
      <c r="M106" s="3"/>
      <c r="N106" s="3"/>
      <c r="O106" s="3"/>
      <c r="P106" s="3"/>
      <c r="Q106" s="3"/>
      <c r="R106" s="3"/>
    </row>
    <row r="107" spans="1:18" ht="29.25" customHeight="1">
      <c r="A107" s="128" t="s">
        <v>230</v>
      </c>
      <c r="B107" s="137" t="s">
        <v>310</v>
      </c>
      <c r="C107" s="137" t="s">
        <v>3</v>
      </c>
      <c r="D107" s="137" t="s">
        <v>48</v>
      </c>
      <c r="E107" s="137" t="s">
        <v>86</v>
      </c>
      <c r="F107" s="137">
        <v>244</v>
      </c>
      <c r="G107" s="137">
        <v>225</v>
      </c>
      <c r="H107" s="159">
        <v>3687050.64</v>
      </c>
      <c r="I107" s="159">
        <v>1116950</v>
      </c>
      <c r="J107" s="159">
        <v>1179430</v>
      </c>
      <c r="K107" s="104"/>
      <c r="L107" s="3"/>
      <c r="M107" s="3"/>
      <c r="N107" s="3"/>
      <c r="O107" s="3"/>
      <c r="P107" s="3"/>
      <c r="Q107" s="3"/>
      <c r="R107" s="3"/>
    </row>
    <row r="108" spans="1:18" ht="19.5" customHeight="1" hidden="1">
      <c r="A108" s="128" t="s">
        <v>228</v>
      </c>
      <c r="B108" s="137" t="s">
        <v>310</v>
      </c>
      <c r="C108" s="137" t="s">
        <v>3</v>
      </c>
      <c r="D108" s="137" t="s">
        <v>48</v>
      </c>
      <c r="E108" s="137" t="s">
        <v>86</v>
      </c>
      <c r="F108" s="137">
        <v>244</v>
      </c>
      <c r="G108" s="137"/>
      <c r="H108" s="159"/>
      <c r="I108" s="159"/>
      <c r="J108" s="159"/>
      <c r="K108" s="104"/>
      <c r="L108" s="3"/>
      <c r="M108" s="3"/>
      <c r="N108" s="3"/>
      <c r="O108" s="3"/>
      <c r="P108" s="3"/>
      <c r="Q108" s="3"/>
      <c r="R108" s="3"/>
    </row>
    <row r="109" spans="1:18" ht="25.5" customHeight="1" hidden="1">
      <c r="A109" s="128" t="s">
        <v>233</v>
      </c>
      <c r="B109" s="137" t="s">
        <v>310</v>
      </c>
      <c r="C109" s="137" t="s">
        <v>3</v>
      </c>
      <c r="D109" s="137" t="s">
        <v>48</v>
      </c>
      <c r="E109" s="137" t="s">
        <v>86</v>
      </c>
      <c r="F109" s="137">
        <v>244</v>
      </c>
      <c r="G109" s="137"/>
      <c r="H109" s="159"/>
      <c r="I109" s="159"/>
      <c r="J109" s="159"/>
      <c r="K109" s="104"/>
      <c r="L109" s="3"/>
      <c r="M109" s="3"/>
      <c r="N109" s="3"/>
      <c r="O109" s="3"/>
      <c r="P109" s="3"/>
      <c r="Q109" s="3"/>
      <c r="R109" s="3"/>
    </row>
    <row r="110" spans="1:18" ht="41.25" customHeight="1">
      <c r="A110" s="129" t="s">
        <v>331</v>
      </c>
      <c r="B110" s="137" t="s">
        <v>310</v>
      </c>
      <c r="C110" s="137" t="str">
        <f>C109</f>
        <v>О4</v>
      </c>
      <c r="D110" s="137"/>
      <c r="E110" s="137" t="s">
        <v>332</v>
      </c>
      <c r="F110" s="137"/>
      <c r="G110" s="137"/>
      <c r="H110" s="159">
        <f aca="true" t="shared" si="11" ref="H110:J112">H111</f>
        <v>1000</v>
      </c>
      <c r="I110" s="159">
        <f t="shared" si="11"/>
        <v>10000</v>
      </c>
      <c r="J110" s="159">
        <f t="shared" si="11"/>
        <v>10000</v>
      </c>
      <c r="K110" s="104"/>
      <c r="L110" s="3"/>
      <c r="M110" s="3"/>
      <c r="N110" s="3"/>
      <c r="O110" s="3"/>
      <c r="P110" s="3"/>
      <c r="Q110" s="3"/>
      <c r="R110" s="3"/>
    </row>
    <row r="111" spans="1:18" ht="24.75" customHeight="1">
      <c r="A111" s="128" t="s">
        <v>328</v>
      </c>
      <c r="B111" s="137" t="s">
        <v>310</v>
      </c>
      <c r="C111" s="137" t="str">
        <f>C110</f>
        <v>О4</v>
      </c>
      <c r="D111" s="137">
        <v>12</v>
      </c>
      <c r="E111" s="137" t="s">
        <v>333</v>
      </c>
      <c r="F111" s="137" t="s">
        <v>334</v>
      </c>
      <c r="G111" s="137"/>
      <c r="H111" s="159">
        <f t="shared" si="11"/>
        <v>1000</v>
      </c>
      <c r="I111" s="159">
        <f t="shared" si="11"/>
        <v>10000</v>
      </c>
      <c r="J111" s="159">
        <f t="shared" si="11"/>
        <v>10000</v>
      </c>
      <c r="K111" s="104"/>
      <c r="L111" s="3"/>
      <c r="M111" s="3"/>
      <c r="N111" s="3"/>
      <c r="O111" s="3"/>
      <c r="P111" s="3"/>
      <c r="Q111" s="3"/>
      <c r="R111" s="3"/>
    </row>
    <row r="112" spans="1:18" ht="24" customHeight="1">
      <c r="A112" s="128" t="s">
        <v>329</v>
      </c>
      <c r="B112" s="137" t="s">
        <v>310</v>
      </c>
      <c r="C112" s="137" t="str">
        <f>C111</f>
        <v>О4</v>
      </c>
      <c r="D112" s="137">
        <v>12</v>
      </c>
      <c r="E112" s="137" t="s">
        <v>333</v>
      </c>
      <c r="F112" s="137" t="s">
        <v>335</v>
      </c>
      <c r="G112" s="137"/>
      <c r="H112" s="159">
        <f t="shared" si="11"/>
        <v>1000</v>
      </c>
      <c r="I112" s="159">
        <f t="shared" si="11"/>
        <v>10000</v>
      </c>
      <c r="J112" s="159">
        <f t="shared" si="11"/>
        <v>10000</v>
      </c>
      <c r="K112" s="104"/>
      <c r="L112" s="3"/>
      <c r="M112" s="3"/>
      <c r="N112" s="3"/>
      <c r="O112" s="3"/>
      <c r="P112" s="3"/>
      <c r="Q112" s="3"/>
      <c r="R112" s="3"/>
    </row>
    <row r="113" spans="1:18" ht="24.75" customHeight="1">
      <c r="A113" s="128" t="s">
        <v>330</v>
      </c>
      <c r="B113" s="137" t="s">
        <v>310</v>
      </c>
      <c r="C113" s="137" t="str">
        <f>C112</f>
        <v>О4</v>
      </c>
      <c r="D113" s="137">
        <v>12</v>
      </c>
      <c r="E113" s="137" t="s">
        <v>333</v>
      </c>
      <c r="F113" s="137" t="s">
        <v>336</v>
      </c>
      <c r="G113" s="137"/>
      <c r="H113" s="159">
        <f>13000-12000</f>
        <v>1000</v>
      </c>
      <c r="I113" s="159">
        <v>10000</v>
      </c>
      <c r="J113" s="159">
        <v>10000</v>
      </c>
      <c r="K113" s="104"/>
      <c r="L113" s="191"/>
      <c r="M113" s="3"/>
      <c r="N113" s="3"/>
      <c r="O113" s="3"/>
      <c r="P113" s="3"/>
      <c r="Q113" s="3"/>
      <c r="R113" s="3"/>
    </row>
    <row r="114" spans="1:18" ht="24.75" customHeight="1">
      <c r="A114" s="128" t="s">
        <v>264</v>
      </c>
      <c r="B114" s="137" t="s">
        <v>310</v>
      </c>
      <c r="C114" s="137" t="s">
        <v>63</v>
      </c>
      <c r="D114" s="137" t="s">
        <v>2</v>
      </c>
      <c r="E114" s="137" t="s">
        <v>308</v>
      </c>
      <c r="F114" s="137"/>
      <c r="G114" s="137"/>
      <c r="H114" s="158">
        <f>H119+H115</f>
        <v>2497848</v>
      </c>
      <c r="I114" s="158">
        <f>I119+I115</f>
        <v>452042</v>
      </c>
      <c r="J114" s="158">
        <f>J119+J115</f>
        <v>444042</v>
      </c>
      <c r="K114" s="104"/>
      <c r="L114" s="3"/>
      <c r="M114" s="3"/>
      <c r="N114" s="3"/>
      <c r="O114" s="3"/>
      <c r="P114" s="3"/>
      <c r="Q114" s="3"/>
      <c r="R114" s="3"/>
    </row>
    <row r="115" spans="1:18" ht="24.75" customHeight="1">
      <c r="A115" s="127" t="s">
        <v>327</v>
      </c>
      <c r="B115" s="137" t="s">
        <v>310</v>
      </c>
      <c r="C115" s="137" t="s">
        <v>63</v>
      </c>
      <c r="D115" s="137"/>
      <c r="E115" s="137" t="s">
        <v>337</v>
      </c>
      <c r="F115" s="137" t="s">
        <v>334</v>
      </c>
      <c r="G115" s="137"/>
      <c r="H115" s="159">
        <f aca="true" t="shared" si="12" ref="H115:I117">H116</f>
        <v>1060</v>
      </c>
      <c r="I115" s="158">
        <f t="shared" si="12"/>
        <v>0</v>
      </c>
      <c r="J115" s="158"/>
      <c r="K115" s="104"/>
      <c r="L115" s="3"/>
      <c r="M115" s="3"/>
      <c r="N115" s="3"/>
      <c r="O115" s="3"/>
      <c r="P115" s="3"/>
      <c r="Q115" s="3"/>
      <c r="R115" s="3"/>
    </row>
    <row r="116" spans="1:18" ht="24.75" customHeight="1">
      <c r="A116" s="128" t="s">
        <v>328</v>
      </c>
      <c r="B116" s="137" t="s">
        <v>310</v>
      </c>
      <c r="C116" s="137" t="s">
        <v>63</v>
      </c>
      <c r="D116" s="137" t="s">
        <v>12</v>
      </c>
      <c r="E116" s="137" t="s">
        <v>337</v>
      </c>
      <c r="F116" s="137" t="s">
        <v>335</v>
      </c>
      <c r="G116" s="137"/>
      <c r="H116" s="159">
        <f t="shared" si="12"/>
        <v>1060</v>
      </c>
      <c r="I116" s="158">
        <f t="shared" si="12"/>
        <v>0</v>
      </c>
      <c r="J116" s="158"/>
      <c r="K116" s="104"/>
      <c r="L116" s="3"/>
      <c r="M116" s="3"/>
      <c r="N116" s="3"/>
      <c r="O116" s="3"/>
      <c r="P116" s="3"/>
      <c r="Q116" s="3"/>
      <c r="R116" s="3"/>
    </row>
    <row r="117" spans="1:18" ht="24.75" customHeight="1">
      <c r="A117" s="128" t="s">
        <v>329</v>
      </c>
      <c r="B117" s="137" t="s">
        <v>310</v>
      </c>
      <c r="C117" s="137" t="s">
        <v>63</v>
      </c>
      <c r="D117" s="137" t="s">
        <v>12</v>
      </c>
      <c r="E117" s="137" t="s">
        <v>337</v>
      </c>
      <c r="F117" s="137" t="s">
        <v>336</v>
      </c>
      <c r="G117" s="137"/>
      <c r="H117" s="159">
        <f t="shared" si="12"/>
        <v>1060</v>
      </c>
      <c r="I117" s="158">
        <f t="shared" si="12"/>
        <v>0</v>
      </c>
      <c r="J117" s="158"/>
      <c r="K117" s="104"/>
      <c r="L117" s="3"/>
      <c r="M117" s="3"/>
      <c r="N117" s="3"/>
      <c r="O117" s="3"/>
      <c r="P117" s="3"/>
      <c r="Q117" s="3"/>
      <c r="R117" s="3"/>
    </row>
    <row r="118" spans="1:18" ht="24.75" customHeight="1">
      <c r="A118" s="128" t="s">
        <v>330</v>
      </c>
      <c r="B118" s="137" t="s">
        <v>310</v>
      </c>
      <c r="C118" s="137" t="s">
        <v>63</v>
      </c>
      <c r="D118" s="137" t="s">
        <v>12</v>
      </c>
      <c r="E118" s="137" t="s">
        <v>337</v>
      </c>
      <c r="F118" s="137" t="s">
        <v>336</v>
      </c>
      <c r="G118" s="137"/>
      <c r="H118" s="159">
        <f>56000-34140-20800</f>
        <v>1060</v>
      </c>
      <c r="I118" s="158"/>
      <c r="J118" s="158" t="s">
        <v>347</v>
      </c>
      <c r="K118" s="104"/>
      <c r="L118" s="3"/>
      <c r="M118" s="3"/>
      <c r="N118" s="3"/>
      <c r="O118" s="3"/>
      <c r="P118" s="3"/>
      <c r="Q118" s="3"/>
      <c r="R118" s="3"/>
    </row>
    <row r="119" spans="1:18" ht="16.5" customHeight="1">
      <c r="A119" s="129" t="s">
        <v>136</v>
      </c>
      <c r="B119" s="134" t="s">
        <v>310</v>
      </c>
      <c r="C119" s="134" t="s">
        <v>63</v>
      </c>
      <c r="D119" s="134" t="s">
        <v>13</v>
      </c>
      <c r="E119" s="134" t="s">
        <v>332</v>
      </c>
      <c r="F119" s="134"/>
      <c r="G119" s="134"/>
      <c r="H119" s="158">
        <f>H120+H129+H133</f>
        <v>2496788</v>
      </c>
      <c r="I119" s="158">
        <f>I120+I129</f>
        <v>452042</v>
      </c>
      <c r="J119" s="158">
        <f>J120+J129</f>
        <v>444042</v>
      </c>
      <c r="K119" s="104"/>
      <c r="L119" s="3"/>
      <c r="M119" s="3"/>
      <c r="N119" s="3"/>
      <c r="O119" s="3"/>
      <c r="P119" s="3"/>
      <c r="Q119" s="3"/>
      <c r="R119" s="3"/>
    </row>
    <row r="120" spans="1:18" ht="26.25" customHeight="1">
      <c r="A120" s="129" t="s">
        <v>394</v>
      </c>
      <c r="B120" s="134" t="s">
        <v>310</v>
      </c>
      <c r="C120" s="134" t="s">
        <v>63</v>
      </c>
      <c r="D120" s="134" t="s">
        <v>13</v>
      </c>
      <c r="E120" s="134" t="s">
        <v>339</v>
      </c>
      <c r="F120" s="134"/>
      <c r="G120" s="134" t="s">
        <v>118</v>
      </c>
      <c r="H120" s="158">
        <f>H122</f>
        <v>62746</v>
      </c>
      <c r="I120" s="158">
        <f>I122</f>
        <v>48000</v>
      </c>
      <c r="J120" s="158">
        <f>J122</f>
        <v>40000</v>
      </c>
      <c r="K120" s="104"/>
      <c r="L120" s="3"/>
      <c r="M120" s="3"/>
      <c r="N120" s="3"/>
      <c r="O120" s="3"/>
      <c r="P120" s="3"/>
      <c r="Q120" s="3"/>
      <c r="R120" s="3"/>
    </row>
    <row r="121" spans="1:18" ht="30" customHeight="1">
      <c r="A121" s="128" t="s">
        <v>156</v>
      </c>
      <c r="B121" s="137" t="s">
        <v>310</v>
      </c>
      <c r="C121" s="137" t="s">
        <v>63</v>
      </c>
      <c r="D121" s="137" t="s">
        <v>13</v>
      </c>
      <c r="E121" s="137" t="s">
        <v>339</v>
      </c>
      <c r="F121" s="144">
        <v>200</v>
      </c>
      <c r="G121" s="134" t="s">
        <v>118</v>
      </c>
      <c r="H121" s="158">
        <f>H122</f>
        <v>62746</v>
      </c>
      <c r="I121" s="158">
        <f>I122</f>
        <v>48000</v>
      </c>
      <c r="J121" s="158">
        <f>J122</f>
        <v>40000</v>
      </c>
      <c r="K121" s="104"/>
      <c r="L121" s="3"/>
      <c r="M121" s="3"/>
      <c r="N121" s="3"/>
      <c r="O121" s="3"/>
      <c r="P121" s="3"/>
      <c r="Q121" s="3"/>
      <c r="R121" s="3"/>
    </row>
    <row r="122" spans="1:18" ht="33.75" customHeight="1">
      <c r="A122" s="128" t="s">
        <v>157</v>
      </c>
      <c r="B122" s="137" t="s">
        <v>310</v>
      </c>
      <c r="C122" s="137" t="s">
        <v>63</v>
      </c>
      <c r="D122" s="137" t="s">
        <v>13</v>
      </c>
      <c r="E122" s="137" t="s">
        <v>339</v>
      </c>
      <c r="F122" s="144">
        <v>240</v>
      </c>
      <c r="G122" s="134"/>
      <c r="H122" s="159">
        <f>H123+H128</f>
        <v>62746</v>
      </c>
      <c r="I122" s="159">
        <f>I123+I128</f>
        <v>48000</v>
      </c>
      <c r="J122" s="159">
        <f>J123+J128</f>
        <v>40000</v>
      </c>
      <c r="K122" s="104"/>
      <c r="L122" s="3"/>
      <c r="M122" s="3"/>
      <c r="N122" s="3"/>
      <c r="O122" s="3"/>
      <c r="P122" s="3"/>
      <c r="Q122" s="3"/>
      <c r="R122" s="3"/>
    </row>
    <row r="123" spans="1:18" ht="23.25" customHeight="1">
      <c r="A123" s="128" t="s">
        <v>265</v>
      </c>
      <c r="B123" s="137" t="s">
        <v>310</v>
      </c>
      <c r="C123" s="137" t="s">
        <v>63</v>
      </c>
      <c r="D123" s="137" t="s">
        <v>13</v>
      </c>
      <c r="E123" s="137" t="s">
        <v>339</v>
      </c>
      <c r="F123" s="139">
        <v>244</v>
      </c>
      <c r="G123" s="137" t="s">
        <v>118</v>
      </c>
      <c r="H123" s="159">
        <f>SUM(H125:H127)</f>
        <v>10000</v>
      </c>
      <c r="I123" s="159">
        <f>I124+I125+I126+I127</f>
        <v>32000</v>
      </c>
      <c r="J123" s="159">
        <f>J124+J125+J126+J127</f>
        <v>15000</v>
      </c>
      <c r="K123" s="104"/>
      <c r="L123" s="3"/>
      <c r="M123" s="3"/>
      <c r="N123" s="3"/>
      <c r="O123" s="3"/>
      <c r="P123" s="3"/>
      <c r="Q123" s="3"/>
      <c r="R123" s="3"/>
    </row>
    <row r="124" spans="1:18" ht="12.75" hidden="1">
      <c r="A124" s="128" t="s">
        <v>229</v>
      </c>
      <c r="B124" s="137" t="s">
        <v>310</v>
      </c>
      <c r="C124" s="137" t="s">
        <v>63</v>
      </c>
      <c r="D124" s="137" t="s">
        <v>13</v>
      </c>
      <c r="E124" s="137" t="s">
        <v>339</v>
      </c>
      <c r="F124" s="139">
        <v>244</v>
      </c>
      <c r="G124" s="137">
        <v>223</v>
      </c>
      <c r="H124" s="159"/>
      <c r="I124" s="159"/>
      <c r="J124" s="159"/>
      <c r="K124" s="104"/>
      <c r="L124" s="3"/>
      <c r="M124" s="3"/>
      <c r="N124" s="3"/>
      <c r="O124" s="3"/>
      <c r="P124" s="3"/>
      <c r="Q124" s="3"/>
      <c r="R124" s="3"/>
    </row>
    <row r="125" spans="1:18" ht="22.5" customHeight="1">
      <c r="A125" s="128" t="s">
        <v>230</v>
      </c>
      <c r="B125" s="137" t="s">
        <v>310</v>
      </c>
      <c r="C125" s="137" t="s">
        <v>63</v>
      </c>
      <c r="D125" s="137" t="s">
        <v>13</v>
      </c>
      <c r="E125" s="137" t="s">
        <v>339</v>
      </c>
      <c r="F125" s="139">
        <v>244</v>
      </c>
      <c r="G125" s="137">
        <v>225</v>
      </c>
      <c r="H125" s="159">
        <v>2000</v>
      </c>
      <c r="I125" s="159"/>
      <c r="J125" s="159"/>
      <c r="K125" s="104"/>
      <c r="L125" s="3"/>
      <c r="M125" s="3"/>
      <c r="N125" s="3"/>
      <c r="O125" s="3"/>
      <c r="P125" s="3"/>
      <c r="Q125" s="3"/>
      <c r="R125" s="3"/>
    </row>
    <row r="126" spans="1:18" ht="18.75" customHeight="1">
      <c r="A126" s="128" t="s">
        <v>231</v>
      </c>
      <c r="B126" s="137" t="s">
        <v>310</v>
      </c>
      <c r="C126" s="137" t="s">
        <v>63</v>
      </c>
      <c r="D126" s="137" t="s">
        <v>13</v>
      </c>
      <c r="E126" s="137" t="s">
        <v>339</v>
      </c>
      <c r="F126" s="139">
        <v>244</v>
      </c>
      <c r="G126" s="137">
        <v>226</v>
      </c>
      <c r="H126" s="159">
        <v>8000</v>
      </c>
      <c r="I126" s="159">
        <v>10000</v>
      </c>
      <c r="J126" s="159">
        <v>15000</v>
      </c>
      <c r="K126" s="104"/>
      <c r="L126" s="191"/>
      <c r="M126" s="3"/>
      <c r="N126" s="3"/>
      <c r="O126" s="3"/>
      <c r="P126" s="3"/>
      <c r="Q126" s="3"/>
      <c r="R126" s="3"/>
    </row>
    <row r="127" spans="1:18" ht="23.25" customHeight="1">
      <c r="A127" s="128" t="s">
        <v>357</v>
      </c>
      <c r="B127" s="137" t="s">
        <v>310</v>
      </c>
      <c r="C127" s="137" t="s">
        <v>63</v>
      </c>
      <c r="D127" s="137" t="s">
        <v>13</v>
      </c>
      <c r="E127" s="137" t="s">
        <v>339</v>
      </c>
      <c r="F127" s="139">
        <v>244</v>
      </c>
      <c r="G127" s="137">
        <v>340</v>
      </c>
      <c r="H127" s="159">
        <f>24000-24000</f>
        <v>0</v>
      </c>
      <c r="I127" s="159">
        <v>22000</v>
      </c>
      <c r="J127" s="159"/>
      <c r="K127" s="104"/>
      <c r="L127" s="3"/>
      <c r="M127" s="3"/>
      <c r="N127" s="3"/>
      <c r="O127" s="3"/>
      <c r="P127" s="3"/>
      <c r="Q127" s="3"/>
      <c r="R127" s="3"/>
    </row>
    <row r="128" spans="1:18" ht="23.25" customHeight="1">
      <c r="A128" s="128" t="s">
        <v>233</v>
      </c>
      <c r="B128" s="137" t="s">
        <v>310</v>
      </c>
      <c r="C128" s="137" t="s">
        <v>63</v>
      </c>
      <c r="D128" s="137" t="s">
        <v>13</v>
      </c>
      <c r="E128" s="137" t="s">
        <v>339</v>
      </c>
      <c r="F128" s="139">
        <v>244</v>
      </c>
      <c r="G128" s="134"/>
      <c r="H128" s="159">
        <v>52746</v>
      </c>
      <c r="I128" s="159">
        <v>16000</v>
      </c>
      <c r="J128" s="159">
        <v>25000</v>
      </c>
      <c r="K128" s="104"/>
      <c r="L128" s="109"/>
      <c r="M128" s="3"/>
      <c r="N128" s="3"/>
      <c r="O128" s="3"/>
      <c r="P128" s="3"/>
      <c r="Q128" s="3"/>
      <c r="R128" s="3"/>
    </row>
    <row r="129" spans="1:18" ht="28.5" customHeight="1">
      <c r="A129" s="129" t="s">
        <v>161</v>
      </c>
      <c r="B129" s="134" t="s">
        <v>310</v>
      </c>
      <c r="C129" s="134" t="s">
        <v>63</v>
      </c>
      <c r="D129" s="134" t="s">
        <v>13</v>
      </c>
      <c r="E129" s="134" t="s">
        <v>340</v>
      </c>
      <c r="F129" s="144">
        <v>200</v>
      </c>
      <c r="G129" s="134"/>
      <c r="H129" s="158">
        <f>H130</f>
        <v>404042</v>
      </c>
      <c r="I129" s="158">
        <f>I130</f>
        <v>404042</v>
      </c>
      <c r="J129" s="158">
        <f>J130</f>
        <v>404042</v>
      </c>
      <c r="K129" s="104"/>
      <c r="L129" s="3"/>
      <c r="M129" s="3"/>
      <c r="N129" s="3"/>
      <c r="O129" s="3"/>
      <c r="P129" s="3"/>
      <c r="Q129" s="3"/>
      <c r="R129" s="3"/>
    </row>
    <row r="130" spans="1:18" ht="29.25" customHeight="1">
      <c r="A130" s="128" t="s">
        <v>157</v>
      </c>
      <c r="B130" s="137" t="s">
        <v>310</v>
      </c>
      <c r="C130" s="137" t="s">
        <v>63</v>
      </c>
      <c r="D130" s="137" t="s">
        <v>13</v>
      </c>
      <c r="E130" s="137" t="s">
        <v>340</v>
      </c>
      <c r="F130" s="139">
        <v>240</v>
      </c>
      <c r="G130" s="137"/>
      <c r="H130" s="159">
        <f>H131+H132</f>
        <v>404042</v>
      </c>
      <c r="I130" s="159">
        <f>I131+I132</f>
        <v>404042</v>
      </c>
      <c r="J130" s="159">
        <f>J131+J132</f>
        <v>404042</v>
      </c>
      <c r="K130" s="104"/>
      <c r="L130" s="3"/>
      <c r="M130" s="3"/>
      <c r="N130" s="3"/>
      <c r="O130" s="3"/>
      <c r="P130" s="3"/>
      <c r="Q130" s="3"/>
      <c r="R130" s="3"/>
    </row>
    <row r="131" spans="1:18" ht="24" customHeight="1">
      <c r="A131" s="128" t="s">
        <v>162</v>
      </c>
      <c r="B131" s="137" t="s">
        <v>310</v>
      </c>
      <c r="C131" s="137" t="s">
        <v>63</v>
      </c>
      <c r="D131" s="137" t="s">
        <v>13</v>
      </c>
      <c r="E131" s="137" t="s">
        <v>340</v>
      </c>
      <c r="F131" s="139">
        <v>244</v>
      </c>
      <c r="G131" s="137"/>
      <c r="H131" s="159">
        <v>400000</v>
      </c>
      <c r="I131" s="159">
        <v>400000</v>
      </c>
      <c r="J131" s="159">
        <v>400000</v>
      </c>
      <c r="K131" s="104"/>
      <c r="L131" s="3"/>
      <c r="M131" s="3"/>
      <c r="N131" s="3"/>
      <c r="O131" s="3"/>
      <c r="P131" s="3"/>
      <c r="Q131" s="3"/>
      <c r="R131" s="3"/>
    </row>
    <row r="132" spans="1:18" ht="51.75" customHeight="1">
      <c r="A132" s="128" t="s">
        <v>360</v>
      </c>
      <c r="B132" s="137" t="s">
        <v>310</v>
      </c>
      <c r="C132" s="137" t="s">
        <v>63</v>
      </c>
      <c r="D132" s="137" t="s">
        <v>13</v>
      </c>
      <c r="E132" s="137" t="s">
        <v>340</v>
      </c>
      <c r="F132" s="139">
        <v>244</v>
      </c>
      <c r="G132" s="137"/>
      <c r="H132" s="159">
        <f>4040+2</f>
        <v>4042</v>
      </c>
      <c r="I132" s="159">
        <v>4042</v>
      </c>
      <c r="J132" s="159">
        <v>4042</v>
      </c>
      <c r="K132" s="104"/>
      <c r="L132" s="3"/>
      <c r="M132" s="3"/>
      <c r="N132" s="3"/>
      <c r="O132" s="3"/>
      <c r="P132" s="3"/>
      <c r="Q132" s="3"/>
      <c r="R132" s="3"/>
    </row>
    <row r="133" spans="1:18" ht="38.25" customHeight="1">
      <c r="A133" s="129" t="s">
        <v>395</v>
      </c>
      <c r="B133" s="137" t="s">
        <v>310</v>
      </c>
      <c r="C133" s="137" t="s">
        <v>63</v>
      </c>
      <c r="D133" s="137" t="s">
        <v>13</v>
      </c>
      <c r="E133" s="134" t="s">
        <v>397</v>
      </c>
      <c r="F133" s="144">
        <v>200</v>
      </c>
      <c r="G133" s="137"/>
      <c r="H133" s="159">
        <f>H134</f>
        <v>2030000</v>
      </c>
      <c r="I133" s="159"/>
      <c r="J133" s="159"/>
      <c r="K133" s="104"/>
      <c r="L133" s="3"/>
      <c r="M133" s="3"/>
      <c r="N133" s="3"/>
      <c r="O133" s="3"/>
      <c r="P133" s="3"/>
      <c r="Q133" s="3"/>
      <c r="R133" s="3"/>
    </row>
    <row r="134" spans="1:18" ht="32.25" customHeight="1">
      <c r="A134" s="128" t="s">
        <v>157</v>
      </c>
      <c r="B134" s="137" t="s">
        <v>310</v>
      </c>
      <c r="C134" s="137" t="s">
        <v>63</v>
      </c>
      <c r="D134" s="137" t="s">
        <v>13</v>
      </c>
      <c r="E134" s="137" t="s">
        <v>397</v>
      </c>
      <c r="F134" s="139">
        <v>240</v>
      </c>
      <c r="G134" s="137"/>
      <c r="H134" s="159">
        <f>H135+H136</f>
        <v>2030000</v>
      </c>
      <c r="I134" s="159"/>
      <c r="J134" s="159"/>
      <c r="K134" s="104"/>
      <c r="L134" s="3"/>
      <c r="M134" s="3"/>
      <c r="N134" s="3"/>
      <c r="O134" s="3"/>
      <c r="P134" s="3"/>
      <c r="Q134" s="3"/>
      <c r="R134" s="3"/>
    </row>
    <row r="135" spans="1:18" ht="31.5" customHeight="1">
      <c r="A135" s="128" t="s">
        <v>162</v>
      </c>
      <c r="B135" s="137" t="s">
        <v>310</v>
      </c>
      <c r="C135" s="137" t="s">
        <v>63</v>
      </c>
      <c r="D135" s="137" t="s">
        <v>13</v>
      </c>
      <c r="E135" s="137" t="s">
        <v>397</v>
      </c>
      <c r="F135" s="139">
        <v>244</v>
      </c>
      <c r="G135" s="137"/>
      <c r="H135" s="159">
        <v>2000000</v>
      </c>
      <c r="I135" s="159"/>
      <c r="J135" s="159"/>
      <c r="K135" s="104"/>
      <c r="L135" s="3"/>
      <c r="M135" s="3"/>
      <c r="N135" s="3"/>
      <c r="O135" s="3"/>
      <c r="P135" s="3"/>
      <c r="Q135" s="3"/>
      <c r="R135" s="3"/>
    </row>
    <row r="136" spans="1:18" ht="51.75" customHeight="1">
      <c r="A136" s="128" t="s">
        <v>396</v>
      </c>
      <c r="B136" s="137" t="s">
        <v>310</v>
      </c>
      <c r="C136" s="137" t="s">
        <v>63</v>
      </c>
      <c r="D136" s="137" t="s">
        <v>13</v>
      </c>
      <c r="E136" s="137" t="s">
        <v>397</v>
      </c>
      <c r="F136" s="139">
        <v>244</v>
      </c>
      <c r="G136" s="137"/>
      <c r="H136" s="159">
        <v>30000</v>
      </c>
      <c r="I136" s="159"/>
      <c r="J136" s="159"/>
      <c r="K136" s="104"/>
      <c r="L136" s="3"/>
      <c r="M136" s="3"/>
      <c r="N136" s="3"/>
      <c r="O136" s="3"/>
      <c r="P136" s="3"/>
      <c r="Q136" s="3"/>
      <c r="R136" s="3"/>
    </row>
    <row r="137" spans="1:18" ht="12.75">
      <c r="A137" s="145" t="s">
        <v>39</v>
      </c>
      <c r="B137" s="134" t="s">
        <v>310</v>
      </c>
      <c r="C137" s="134">
        <v>10</v>
      </c>
      <c r="D137" s="134" t="s">
        <v>2</v>
      </c>
      <c r="E137" s="134" t="s">
        <v>87</v>
      </c>
      <c r="F137" s="134"/>
      <c r="G137" s="134" t="s">
        <v>118</v>
      </c>
      <c r="H137" s="158">
        <f>H138</f>
        <v>182856</v>
      </c>
      <c r="I137" s="158">
        <f aca="true" t="shared" si="13" ref="I137:J140">I138</f>
        <v>63000</v>
      </c>
      <c r="J137" s="158">
        <f t="shared" si="13"/>
        <v>64000</v>
      </c>
      <c r="K137" s="104"/>
      <c r="L137" s="3"/>
      <c r="M137" s="3"/>
      <c r="N137" s="3"/>
      <c r="O137" s="3"/>
      <c r="P137" s="3"/>
      <c r="Q137" s="3"/>
      <c r="R137" s="3"/>
    </row>
    <row r="138" spans="1:18" ht="18" customHeight="1">
      <c r="A138" s="128" t="s">
        <v>41</v>
      </c>
      <c r="B138" s="137" t="s">
        <v>310</v>
      </c>
      <c r="C138" s="137">
        <v>10</v>
      </c>
      <c r="D138" s="137" t="s">
        <v>1</v>
      </c>
      <c r="E138" s="137" t="s">
        <v>88</v>
      </c>
      <c r="F138" s="137">
        <v>300</v>
      </c>
      <c r="G138" s="137" t="s">
        <v>118</v>
      </c>
      <c r="H138" s="159">
        <f>H139</f>
        <v>182856</v>
      </c>
      <c r="I138" s="159">
        <f t="shared" si="13"/>
        <v>63000</v>
      </c>
      <c r="J138" s="159">
        <f t="shared" si="13"/>
        <v>64000</v>
      </c>
      <c r="K138" s="55"/>
      <c r="L138" s="3"/>
      <c r="M138" s="3"/>
      <c r="N138" s="3"/>
      <c r="O138" s="3"/>
      <c r="P138" s="3"/>
      <c r="Q138" s="3"/>
      <c r="R138" s="3"/>
    </row>
    <row r="139" spans="1:18" ht="15.75" customHeight="1">
      <c r="A139" s="128" t="s">
        <v>266</v>
      </c>
      <c r="B139" s="137" t="s">
        <v>310</v>
      </c>
      <c r="C139" s="137">
        <v>10</v>
      </c>
      <c r="D139" s="137" t="s">
        <v>1</v>
      </c>
      <c r="E139" s="137" t="s">
        <v>88</v>
      </c>
      <c r="F139" s="137">
        <v>310</v>
      </c>
      <c r="G139" s="137" t="s">
        <v>118</v>
      </c>
      <c r="H139" s="159">
        <f>H140</f>
        <v>182856</v>
      </c>
      <c r="I139" s="159">
        <f t="shared" si="13"/>
        <v>63000</v>
      </c>
      <c r="J139" s="159">
        <f t="shared" si="13"/>
        <v>64000</v>
      </c>
      <c r="K139" s="55"/>
      <c r="L139" s="3"/>
      <c r="M139" s="3"/>
      <c r="N139" s="3"/>
      <c r="O139" s="3"/>
      <c r="P139" s="3"/>
      <c r="Q139" s="3"/>
      <c r="R139" s="3"/>
    </row>
    <row r="140" spans="1:18" ht="27" customHeight="1">
      <c r="A140" s="128" t="s">
        <v>42</v>
      </c>
      <c r="B140" s="137" t="s">
        <v>310</v>
      </c>
      <c r="C140" s="137">
        <v>10</v>
      </c>
      <c r="D140" s="137" t="s">
        <v>1</v>
      </c>
      <c r="E140" s="137" t="s">
        <v>88</v>
      </c>
      <c r="F140" s="137">
        <v>300</v>
      </c>
      <c r="G140" s="137" t="s">
        <v>118</v>
      </c>
      <c r="H140" s="159">
        <f>H141</f>
        <v>182856</v>
      </c>
      <c r="I140" s="159">
        <f t="shared" si="13"/>
        <v>63000</v>
      </c>
      <c r="J140" s="159">
        <f t="shared" si="13"/>
        <v>64000</v>
      </c>
      <c r="K140" s="55"/>
      <c r="L140" s="3"/>
      <c r="M140" s="3"/>
      <c r="N140" s="3"/>
      <c r="O140" s="3"/>
      <c r="P140" s="3"/>
      <c r="Q140" s="3"/>
      <c r="R140" s="3"/>
    </row>
    <row r="141" spans="1:18" ht="29.25" customHeight="1">
      <c r="A141" s="128" t="s">
        <v>267</v>
      </c>
      <c r="B141" s="137" t="s">
        <v>310</v>
      </c>
      <c r="C141" s="137">
        <v>10</v>
      </c>
      <c r="D141" s="137" t="s">
        <v>1</v>
      </c>
      <c r="E141" s="137" t="s">
        <v>88</v>
      </c>
      <c r="F141" s="137">
        <v>310</v>
      </c>
      <c r="G141" s="137">
        <v>260</v>
      </c>
      <c r="H141" s="159">
        <f>H142</f>
        <v>182856</v>
      </c>
      <c r="I141" s="159">
        <f>I142</f>
        <v>63000</v>
      </c>
      <c r="J141" s="159">
        <f>J142</f>
        <v>64000</v>
      </c>
      <c r="K141" s="55"/>
      <c r="L141" s="3"/>
      <c r="M141" s="3"/>
      <c r="N141" s="3"/>
      <c r="O141" s="3"/>
      <c r="P141" s="3"/>
      <c r="Q141" s="3"/>
      <c r="R141" s="3"/>
    </row>
    <row r="142" spans="1:18" ht="36.75" customHeight="1">
      <c r="A142" s="128" t="s">
        <v>268</v>
      </c>
      <c r="B142" s="137" t="s">
        <v>310</v>
      </c>
      <c r="C142" s="137">
        <v>10</v>
      </c>
      <c r="D142" s="137" t="s">
        <v>1</v>
      </c>
      <c r="E142" s="137" t="s">
        <v>88</v>
      </c>
      <c r="F142" s="137">
        <v>312</v>
      </c>
      <c r="G142" s="137">
        <v>263</v>
      </c>
      <c r="H142" s="159">
        <f>70000+9000+106666-2810</f>
        <v>182856</v>
      </c>
      <c r="I142" s="159">
        <v>63000</v>
      </c>
      <c r="J142" s="159">
        <v>64000</v>
      </c>
      <c r="K142" s="113"/>
      <c r="L142" s="191"/>
      <c r="M142" s="3"/>
      <c r="N142" s="3"/>
      <c r="O142" s="3"/>
      <c r="P142" s="3"/>
      <c r="Q142" s="3"/>
      <c r="R142" s="3"/>
    </row>
    <row r="143" spans="1:18" ht="23.25" customHeight="1">
      <c r="A143" s="129" t="s">
        <v>163</v>
      </c>
      <c r="B143" s="134" t="s">
        <v>310</v>
      </c>
      <c r="C143" s="134">
        <v>11</v>
      </c>
      <c r="D143" s="134" t="s">
        <v>2</v>
      </c>
      <c r="E143" s="134" t="s">
        <v>164</v>
      </c>
      <c r="F143" s="134"/>
      <c r="G143" s="134" t="s">
        <v>118</v>
      </c>
      <c r="H143" s="167">
        <f>H144</f>
        <v>7546.4800000000105</v>
      </c>
      <c r="I143" s="167">
        <f>I144</f>
        <v>30000</v>
      </c>
      <c r="J143" s="167">
        <f>J144</f>
        <v>30000</v>
      </c>
      <c r="K143" s="104"/>
      <c r="L143" s="3"/>
      <c r="M143" s="3"/>
      <c r="N143" s="3"/>
      <c r="O143" s="3"/>
      <c r="P143" s="3"/>
      <c r="Q143" s="3"/>
      <c r="R143" s="3"/>
    </row>
    <row r="144" spans="1:18" ht="12.75">
      <c r="A144" s="135" t="s">
        <v>165</v>
      </c>
      <c r="B144" s="137" t="s">
        <v>310</v>
      </c>
      <c r="C144" s="137">
        <v>11</v>
      </c>
      <c r="D144" s="137" t="s">
        <v>12</v>
      </c>
      <c r="E144" s="137" t="s">
        <v>166</v>
      </c>
      <c r="F144" s="137"/>
      <c r="G144" s="137" t="s">
        <v>118</v>
      </c>
      <c r="H144" s="159">
        <f>H147</f>
        <v>7546.4800000000105</v>
      </c>
      <c r="I144" s="159">
        <f>I147</f>
        <v>30000</v>
      </c>
      <c r="J144" s="159">
        <f>J147</f>
        <v>30000</v>
      </c>
      <c r="K144" s="104"/>
      <c r="L144" s="3"/>
      <c r="M144" s="3"/>
      <c r="N144" s="3"/>
      <c r="O144" s="3"/>
      <c r="P144" s="3"/>
      <c r="Q144" s="3"/>
      <c r="R144" s="3"/>
    </row>
    <row r="145" spans="1:18" ht="32.25" customHeight="1">
      <c r="A145" s="128" t="s">
        <v>167</v>
      </c>
      <c r="B145" s="137" t="s">
        <v>310</v>
      </c>
      <c r="C145" s="137">
        <v>11</v>
      </c>
      <c r="D145" s="137" t="s">
        <v>12</v>
      </c>
      <c r="E145" s="137" t="s">
        <v>168</v>
      </c>
      <c r="F145" s="137"/>
      <c r="G145" s="137" t="s">
        <v>118</v>
      </c>
      <c r="H145" s="159">
        <f>H146</f>
        <v>7546.4800000000105</v>
      </c>
      <c r="I145" s="159">
        <f aca="true" t="shared" si="14" ref="I145:J147">I146</f>
        <v>30000</v>
      </c>
      <c r="J145" s="159">
        <f t="shared" si="14"/>
        <v>30000</v>
      </c>
      <c r="K145" s="104"/>
      <c r="L145" s="3"/>
      <c r="M145" s="3"/>
      <c r="N145" s="3"/>
      <c r="O145" s="3"/>
      <c r="P145" s="3"/>
      <c r="Q145" s="3"/>
      <c r="R145" s="3"/>
    </row>
    <row r="146" spans="1:18" ht="28.5" customHeight="1">
      <c r="A146" s="128" t="s">
        <v>156</v>
      </c>
      <c r="B146" s="137" t="s">
        <v>310</v>
      </c>
      <c r="C146" s="137">
        <v>11</v>
      </c>
      <c r="D146" s="137" t="s">
        <v>12</v>
      </c>
      <c r="E146" s="137" t="s">
        <v>168</v>
      </c>
      <c r="F146" s="137">
        <v>200</v>
      </c>
      <c r="G146" s="137"/>
      <c r="H146" s="159">
        <f>H147</f>
        <v>7546.4800000000105</v>
      </c>
      <c r="I146" s="159">
        <f t="shared" si="14"/>
        <v>30000</v>
      </c>
      <c r="J146" s="159">
        <f t="shared" si="14"/>
        <v>30000</v>
      </c>
      <c r="K146" s="104"/>
      <c r="L146" s="3"/>
      <c r="M146" s="3"/>
      <c r="N146" s="3"/>
      <c r="O146" s="3"/>
      <c r="P146" s="3"/>
      <c r="Q146" s="3"/>
      <c r="R146" s="3"/>
    </row>
    <row r="147" spans="1:18" ht="29.25" customHeight="1">
      <c r="A147" s="128" t="s">
        <v>157</v>
      </c>
      <c r="B147" s="137" t="s">
        <v>310</v>
      </c>
      <c r="C147" s="137">
        <v>11</v>
      </c>
      <c r="D147" s="137" t="s">
        <v>12</v>
      </c>
      <c r="E147" s="137" t="s">
        <v>168</v>
      </c>
      <c r="F147" s="137">
        <v>350</v>
      </c>
      <c r="G147" s="164"/>
      <c r="H147" s="159">
        <f>H148</f>
        <v>7546.4800000000105</v>
      </c>
      <c r="I147" s="159">
        <f t="shared" si="14"/>
        <v>30000</v>
      </c>
      <c r="J147" s="159">
        <f t="shared" si="14"/>
        <v>30000</v>
      </c>
      <c r="K147" s="104"/>
      <c r="L147" s="3"/>
      <c r="M147" s="3"/>
      <c r="N147" s="3"/>
      <c r="O147" s="3"/>
      <c r="P147" s="3"/>
      <c r="Q147" s="3"/>
      <c r="R147" s="3"/>
    </row>
    <row r="148" spans="1:18" ht="28.5" customHeight="1">
      <c r="A148" s="128" t="s">
        <v>162</v>
      </c>
      <c r="B148" s="137" t="s">
        <v>310</v>
      </c>
      <c r="C148" s="137">
        <v>11</v>
      </c>
      <c r="D148" s="137" t="s">
        <v>12</v>
      </c>
      <c r="E148" s="137" t="s">
        <v>168</v>
      </c>
      <c r="F148" s="137">
        <v>350</v>
      </c>
      <c r="G148" s="137" t="s">
        <v>118</v>
      </c>
      <c r="H148" s="159">
        <f>100000-11540.26-27913.26-53000</f>
        <v>7546.4800000000105</v>
      </c>
      <c r="I148" s="159">
        <v>30000</v>
      </c>
      <c r="J148" s="159">
        <v>30000</v>
      </c>
      <c r="K148" s="104"/>
      <c r="L148" s="3"/>
      <c r="M148" s="3"/>
      <c r="N148" s="3"/>
      <c r="O148" s="3"/>
      <c r="P148" s="3"/>
      <c r="Q148" s="3"/>
      <c r="R148" s="3"/>
    </row>
    <row r="149" spans="1:18" ht="21.75" customHeight="1">
      <c r="A149" s="128"/>
      <c r="B149" s="134"/>
      <c r="C149" s="137"/>
      <c r="D149" s="137"/>
      <c r="E149" s="137"/>
      <c r="F149" s="137"/>
      <c r="G149" s="137"/>
      <c r="H149" s="158"/>
      <c r="I149" s="158"/>
      <c r="J149" s="158"/>
      <c r="K149" s="104"/>
      <c r="L149" s="3"/>
      <c r="M149" s="3"/>
      <c r="N149" s="3"/>
      <c r="O149" s="3"/>
      <c r="P149" s="3"/>
      <c r="Q149" s="3"/>
      <c r="R149" s="3"/>
    </row>
    <row r="150" spans="1:18" ht="21.75" customHeight="1">
      <c r="A150" s="129" t="s">
        <v>286</v>
      </c>
      <c r="B150" s="134" t="s">
        <v>310</v>
      </c>
      <c r="C150" s="134">
        <v>13</v>
      </c>
      <c r="D150" s="134" t="s">
        <v>2</v>
      </c>
      <c r="E150" s="134" t="s">
        <v>164</v>
      </c>
      <c r="F150" s="134"/>
      <c r="G150" s="134"/>
      <c r="H150" s="158">
        <f aca="true" t="shared" si="15" ref="H150:J152">H151</f>
        <v>0</v>
      </c>
      <c r="I150" s="158">
        <f t="shared" si="15"/>
        <v>1000</v>
      </c>
      <c r="J150" s="158">
        <f t="shared" si="15"/>
        <v>1000</v>
      </c>
      <c r="K150" s="104"/>
      <c r="L150" s="3"/>
      <c r="M150" s="3"/>
      <c r="N150" s="3"/>
      <c r="O150" s="3"/>
      <c r="P150" s="3"/>
      <c r="Q150" s="3"/>
      <c r="R150" s="3"/>
    </row>
    <row r="151" spans="1:18" ht="21.75" customHeight="1">
      <c r="A151" s="129" t="s">
        <v>285</v>
      </c>
      <c r="B151" s="134" t="s">
        <v>310</v>
      </c>
      <c r="C151" s="134">
        <v>13</v>
      </c>
      <c r="D151" s="134" t="s">
        <v>1</v>
      </c>
      <c r="E151" s="134" t="s">
        <v>164</v>
      </c>
      <c r="F151" s="137"/>
      <c r="G151" s="137"/>
      <c r="H151" s="159">
        <f t="shared" si="15"/>
        <v>0</v>
      </c>
      <c r="I151" s="159">
        <f t="shared" si="15"/>
        <v>1000</v>
      </c>
      <c r="J151" s="159">
        <f t="shared" si="15"/>
        <v>1000</v>
      </c>
      <c r="K151" s="104"/>
      <c r="L151" s="3"/>
      <c r="M151" s="3"/>
      <c r="N151" s="3"/>
      <c r="O151" s="3"/>
      <c r="P151" s="3"/>
      <c r="Q151" s="3"/>
      <c r="R151" s="3"/>
    </row>
    <row r="152" spans="1:18" ht="21.75" customHeight="1">
      <c r="A152" s="128" t="s">
        <v>284</v>
      </c>
      <c r="B152" s="137" t="s">
        <v>310</v>
      </c>
      <c r="C152" s="137">
        <v>13</v>
      </c>
      <c r="D152" s="137" t="s">
        <v>1</v>
      </c>
      <c r="E152" s="137" t="s">
        <v>164</v>
      </c>
      <c r="F152" s="137">
        <v>700</v>
      </c>
      <c r="G152" s="137"/>
      <c r="H152" s="159">
        <f t="shared" si="15"/>
        <v>0</v>
      </c>
      <c r="I152" s="159">
        <f t="shared" si="15"/>
        <v>1000</v>
      </c>
      <c r="J152" s="159">
        <f t="shared" si="15"/>
        <v>1000</v>
      </c>
      <c r="K152" s="104"/>
      <c r="L152" s="3"/>
      <c r="M152" s="3"/>
      <c r="N152" s="3"/>
      <c r="O152" s="3"/>
      <c r="P152" s="3"/>
      <c r="Q152" s="3"/>
      <c r="R152" s="3"/>
    </row>
    <row r="153" spans="1:18" ht="21.75" customHeight="1">
      <c r="A153" s="128" t="s">
        <v>287</v>
      </c>
      <c r="B153" s="137" t="s">
        <v>310</v>
      </c>
      <c r="C153" s="137">
        <v>13</v>
      </c>
      <c r="D153" s="137" t="s">
        <v>1</v>
      </c>
      <c r="E153" s="137" t="s">
        <v>341</v>
      </c>
      <c r="F153" s="137">
        <v>730</v>
      </c>
      <c r="G153" s="137"/>
      <c r="H153" s="159">
        <v>0</v>
      </c>
      <c r="I153" s="159">
        <v>1000</v>
      </c>
      <c r="J153" s="159">
        <v>1000</v>
      </c>
      <c r="K153" s="104"/>
      <c r="L153" s="3"/>
      <c r="M153" s="3"/>
      <c r="N153" s="3"/>
      <c r="O153" s="3"/>
      <c r="P153" s="3"/>
      <c r="Q153" s="3"/>
      <c r="R153" s="3"/>
    </row>
    <row r="154" spans="1:18" ht="21.75" customHeight="1">
      <c r="A154" s="128" t="s">
        <v>288</v>
      </c>
      <c r="B154" s="137" t="s">
        <v>310</v>
      </c>
      <c r="C154" s="137">
        <v>13</v>
      </c>
      <c r="D154" s="137" t="s">
        <v>1</v>
      </c>
      <c r="E154" s="137" t="s">
        <v>341</v>
      </c>
      <c r="F154" s="137">
        <v>731</v>
      </c>
      <c r="G154" s="137"/>
      <c r="H154" s="158"/>
      <c r="I154" s="159"/>
      <c r="J154" s="159"/>
      <c r="K154" s="104"/>
      <c r="L154" s="3"/>
      <c r="M154" s="3"/>
      <c r="N154" s="3"/>
      <c r="O154" s="3"/>
      <c r="P154" s="3"/>
      <c r="Q154" s="3"/>
      <c r="R154" s="3"/>
    </row>
    <row r="155" spans="1:18" ht="34.5" customHeight="1">
      <c r="A155" s="129" t="s">
        <v>269</v>
      </c>
      <c r="B155" s="134" t="s">
        <v>310</v>
      </c>
      <c r="C155" s="137">
        <v>14</v>
      </c>
      <c r="D155" s="134" t="s">
        <v>2</v>
      </c>
      <c r="E155" s="134" t="s">
        <v>164</v>
      </c>
      <c r="F155" s="134"/>
      <c r="G155" s="134" t="s">
        <v>118</v>
      </c>
      <c r="H155" s="158">
        <f aca="true" t="shared" si="16" ref="H155:J159">H156</f>
        <v>26540.260000000002</v>
      </c>
      <c r="I155" s="158">
        <f t="shared" si="16"/>
        <v>27000</v>
      </c>
      <c r="J155" s="158">
        <f t="shared" si="16"/>
        <v>27000</v>
      </c>
      <c r="K155" s="104"/>
      <c r="L155" s="3"/>
      <c r="M155" s="3"/>
      <c r="N155" s="3"/>
      <c r="O155" s="3"/>
      <c r="P155" s="3"/>
      <c r="Q155" s="3"/>
      <c r="R155" s="3"/>
    </row>
    <row r="156" spans="1:18" ht="30.75" customHeight="1">
      <c r="A156" s="129" t="s">
        <v>89</v>
      </c>
      <c r="B156" s="134" t="s">
        <v>310</v>
      </c>
      <c r="C156" s="134">
        <v>14</v>
      </c>
      <c r="D156" s="134" t="s">
        <v>13</v>
      </c>
      <c r="E156" s="134" t="s">
        <v>164</v>
      </c>
      <c r="F156" s="134"/>
      <c r="G156" s="134" t="s">
        <v>118</v>
      </c>
      <c r="H156" s="159">
        <f t="shared" si="16"/>
        <v>26540.260000000002</v>
      </c>
      <c r="I156" s="159">
        <f t="shared" si="16"/>
        <v>27000</v>
      </c>
      <c r="J156" s="159">
        <f t="shared" si="16"/>
        <v>27000</v>
      </c>
      <c r="K156" s="55"/>
      <c r="L156" s="3"/>
      <c r="M156" s="3"/>
      <c r="N156" s="3"/>
      <c r="O156" s="3"/>
      <c r="P156" s="3"/>
      <c r="Q156" s="3"/>
      <c r="R156" s="3"/>
    </row>
    <row r="157" spans="1:18" ht="44.25" customHeight="1">
      <c r="A157" s="128" t="s">
        <v>270</v>
      </c>
      <c r="B157" s="137" t="s">
        <v>310</v>
      </c>
      <c r="C157" s="137">
        <v>14</v>
      </c>
      <c r="D157" s="137" t="s">
        <v>13</v>
      </c>
      <c r="E157" s="137">
        <v>9180990240</v>
      </c>
      <c r="F157" s="137"/>
      <c r="G157" s="137" t="s">
        <v>118</v>
      </c>
      <c r="H157" s="159">
        <f t="shared" si="16"/>
        <v>26540.260000000002</v>
      </c>
      <c r="I157" s="159">
        <f t="shared" si="16"/>
        <v>27000</v>
      </c>
      <c r="J157" s="159">
        <f t="shared" si="16"/>
        <v>27000</v>
      </c>
      <c r="K157" s="104"/>
      <c r="L157" s="3"/>
      <c r="M157" s="3"/>
      <c r="N157" s="3"/>
      <c r="O157" s="3"/>
      <c r="P157" s="3"/>
      <c r="Q157" s="3"/>
      <c r="R157" s="3"/>
    </row>
    <row r="158" spans="1:18" ht="15" customHeight="1">
      <c r="A158" s="128" t="s">
        <v>271</v>
      </c>
      <c r="B158" s="137" t="s">
        <v>310</v>
      </c>
      <c r="C158" s="137">
        <v>14</v>
      </c>
      <c r="D158" s="137" t="s">
        <v>13</v>
      </c>
      <c r="E158" s="137">
        <v>9180990240</v>
      </c>
      <c r="F158" s="137">
        <v>540</v>
      </c>
      <c r="G158" s="137" t="s">
        <v>118</v>
      </c>
      <c r="H158" s="159">
        <f t="shared" si="16"/>
        <v>26540.260000000002</v>
      </c>
      <c r="I158" s="159">
        <f t="shared" si="16"/>
        <v>27000</v>
      </c>
      <c r="J158" s="159">
        <f t="shared" si="16"/>
        <v>27000</v>
      </c>
      <c r="K158" s="104"/>
      <c r="L158" s="3"/>
      <c r="M158" s="3"/>
      <c r="N158" s="3"/>
      <c r="O158" s="3"/>
      <c r="P158" s="3"/>
      <c r="Q158" s="3"/>
      <c r="R158" s="3"/>
    </row>
    <row r="159" spans="1:18" ht="21" customHeight="1">
      <c r="A159" s="128" t="s">
        <v>272</v>
      </c>
      <c r="B159" s="137" t="s">
        <v>310</v>
      </c>
      <c r="C159" s="137">
        <v>14</v>
      </c>
      <c r="D159" s="137" t="s">
        <v>13</v>
      </c>
      <c r="E159" s="137">
        <v>9180990240</v>
      </c>
      <c r="F159" s="137">
        <v>540</v>
      </c>
      <c r="G159" s="137">
        <v>251</v>
      </c>
      <c r="H159" s="159">
        <f t="shared" si="16"/>
        <v>26540.260000000002</v>
      </c>
      <c r="I159" s="159">
        <f t="shared" si="16"/>
        <v>27000</v>
      </c>
      <c r="J159" s="159">
        <f t="shared" si="16"/>
        <v>27000</v>
      </c>
      <c r="K159" s="104"/>
      <c r="L159" s="3"/>
      <c r="M159" s="3"/>
      <c r="N159" s="3"/>
      <c r="O159" s="3"/>
      <c r="P159" s="3"/>
      <c r="Q159" s="3"/>
      <c r="R159" s="3"/>
    </row>
    <row r="160" spans="1:18" ht="21" customHeight="1">
      <c r="A160" s="128" t="s">
        <v>273</v>
      </c>
      <c r="B160" s="137" t="s">
        <v>310</v>
      </c>
      <c r="C160" s="137">
        <v>14</v>
      </c>
      <c r="D160" s="137" t="s">
        <v>13</v>
      </c>
      <c r="E160" s="137">
        <v>9180990240</v>
      </c>
      <c r="F160" s="137">
        <v>540</v>
      </c>
      <c r="G160" s="137">
        <v>251</v>
      </c>
      <c r="H160" s="159">
        <f>15000+12000+11540.26-12000</f>
        <v>26540.260000000002</v>
      </c>
      <c r="I160" s="159">
        <f>15000+12000</f>
        <v>27000</v>
      </c>
      <c r="J160" s="159">
        <f>15000+12000</f>
        <v>27000</v>
      </c>
      <c r="K160" s="104"/>
      <c r="L160" s="3"/>
      <c r="M160" s="3"/>
      <c r="N160" s="3"/>
      <c r="O160" s="3"/>
      <c r="P160" s="3"/>
      <c r="Q160" s="3"/>
      <c r="R160" s="3"/>
    </row>
    <row r="161" spans="1:18" ht="21.75" customHeight="1">
      <c r="A161" s="129" t="s">
        <v>274</v>
      </c>
      <c r="B161" s="134" t="s">
        <v>311</v>
      </c>
      <c r="C161" s="134" t="s">
        <v>4</v>
      </c>
      <c r="D161" s="134" t="s">
        <v>2</v>
      </c>
      <c r="E161" s="134" t="s">
        <v>66</v>
      </c>
      <c r="F161" s="134"/>
      <c r="G161" s="134" t="s">
        <v>118</v>
      </c>
      <c r="H161" s="158">
        <f>H162</f>
        <v>4559028.88</v>
      </c>
      <c r="I161" s="158">
        <f>I162</f>
        <v>2725059</v>
      </c>
      <c r="J161" s="158">
        <f>J162</f>
        <v>2651800</v>
      </c>
      <c r="K161" s="104"/>
      <c r="L161" s="3"/>
      <c r="M161" s="3"/>
      <c r="N161" s="3"/>
      <c r="O161" s="3"/>
      <c r="P161" s="3"/>
      <c r="Q161" s="3"/>
      <c r="R161" s="3"/>
    </row>
    <row r="162" spans="1:18" ht="12.75">
      <c r="A162" s="145" t="s">
        <v>91</v>
      </c>
      <c r="B162" s="134" t="s">
        <v>311</v>
      </c>
      <c r="C162" s="144" t="s">
        <v>4</v>
      </c>
      <c r="D162" s="144" t="s">
        <v>1</v>
      </c>
      <c r="E162" s="134" t="s">
        <v>92</v>
      </c>
      <c r="F162" s="144"/>
      <c r="G162" s="144" t="s">
        <v>118</v>
      </c>
      <c r="H162" s="158">
        <f>H163+H181+H191</f>
        <v>4559028.88</v>
      </c>
      <c r="I162" s="158">
        <f>I163+I181+I191</f>
        <v>2725059</v>
      </c>
      <c r="J162" s="158">
        <f>J163+J181+J191</f>
        <v>2651800</v>
      </c>
      <c r="K162" s="104"/>
      <c r="L162" s="1"/>
      <c r="M162" s="1"/>
      <c r="N162" s="3"/>
      <c r="O162" s="1"/>
      <c r="P162" s="3"/>
      <c r="Q162" s="3"/>
      <c r="R162" s="3"/>
    </row>
    <row r="163" spans="1:18" ht="34.5" customHeight="1">
      <c r="A163" s="129" t="s">
        <v>275</v>
      </c>
      <c r="B163" s="134" t="s">
        <v>311</v>
      </c>
      <c r="C163" s="144" t="s">
        <v>4</v>
      </c>
      <c r="D163" s="144" t="s">
        <v>1</v>
      </c>
      <c r="E163" s="134" t="s">
        <v>94</v>
      </c>
      <c r="F163" s="144"/>
      <c r="G163" s="144" t="s">
        <v>118</v>
      </c>
      <c r="H163" s="158">
        <f>H164+H170+H180</f>
        <v>3944152.88</v>
      </c>
      <c r="I163" s="158">
        <f>I164+I170+I180</f>
        <v>2362109</v>
      </c>
      <c r="J163" s="158">
        <f>J164+J170+J180</f>
        <v>2285500</v>
      </c>
      <c r="K163" s="55"/>
      <c r="L163" s="1"/>
      <c r="M163" s="1"/>
      <c r="N163" s="1"/>
      <c r="O163" s="1"/>
      <c r="P163" s="3"/>
      <c r="Q163" s="3"/>
      <c r="R163" s="3"/>
    </row>
    <row r="164" spans="1:18" ht="29.25" customHeight="1">
      <c r="A164" s="129" t="s">
        <v>276</v>
      </c>
      <c r="B164" s="137" t="s">
        <v>311</v>
      </c>
      <c r="C164" s="139" t="s">
        <v>4</v>
      </c>
      <c r="D164" s="139" t="s">
        <v>1</v>
      </c>
      <c r="E164" s="137" t="s">
        <v>96</v>
      </c>
      <c r="F164" s="144"/>
      <c r="G164" s="137">
        <v>210</v>
      </c>
      <c r="H164" s="159">
        <f>H165</f>
        <v>3470332.88</v>
      </c>
      <c r="I164" s="159">
        <f aca="true" t="shared" si="17" ref="I164:J166">I165</f>
        <v>2068800</v>
      </c>
      <c r="J164" s="159">
        <f t="shared" si="17"/>
        <v>2089450</v>
      </c>
      <c r="K164" s="114"/>
      <c r="L164" s="1"/>
      <c r="M164" s="1"/>
      <c r="N164" s="1"/>
      <c r="O164" s="1"/>
      <c r="P164" s="3"/>
      <c r="Q164" s="3"/>
      <c r="R164" s="3"/>
    </row>
    <row r="165" spans="1:18" ht="64.5" customHeight="1">
      <c r="A165" s="129" t="s">
        <v>251</v>
      </c>
      <c r="B165" s="137" t="s">
        <v>311</v>
      </c>
      <c r="C165" s="139" t="s">
        <v>4</v>
      </c>
      <c r="D165" s="139" t="s">
        <v>1</v>
      </c>
      <c r="E165" s="137" t="s">
        <v>96</v>
      </c>
      <c r="F165" s="144"/>
      <c r="G165" s="137"/>
      <c r="H165" s="159">
        <f>H166</f>
        <v>3470332.88</v>
      </c>
      <c r="I165" s="159">
        <f t="shared" si="17"/>
        <v>2068800</v>
      </c>
      <c r="J165" s="159">
        <f t="shared" si="17"/>
        <v>2089450</v>
      </c>
      <c r="K165" s="114"/>
      <c r="L165" s="1"/>
      <c r="M165" s="1"/>
      <c r="N165" s="1"/>
      <c r="O165" s="1"/>
      <c r="P165" s="3"/>
      <c r="Q165" s="3"/>
      <c r="R165" s="3"/>
    </row>
    <row r="166" spans="1:18" ht="24.75" customHeight="1">
      <c r="A166" s="128" t="s">
        <v>277</v>
      </c>
      <c r="B166" s="137" t="s">
        <v>311</v>
      </c>
      <c r="C166" s="139" t="s">
        <v>4</v>
      </c>
      <c r="D166" s="139" t="s">
        <v>1</v>
      </c>
      <c r="E166" s="137" t="s">
        <v>96</v>
      </c>
      <c r="F166" s="137">
        <v>100</v>
      </c>
      <c r="G166" s="137"/>
      <c r="H166" s="159">
        <f>H167</f>
        <v>3470332.88</v>
      </c>
      <c r="I166" s="159">
        <f t="shared" si="17"/>
        <v>2068800</v>
      </c>
      <c r="J166" s="159">
        <f t="shared" si="17"/>
        <v>2089450</v>
      </c>
      <c r="K166" s="114"/>
      <c r="L166" s="1"/>
      <c r="M166" s="1"/>
      <c r="N166" s="1"/>
      <c r="O166" s="1"/>
      <c r="P166" s="3"/>
      <c r="Q166" s="3"/>
      <c r="R166" s="3"/>
    </row>
    <row r="167" spans="1:18" ht="27.75" customHeight="1">
      <c r="A167" s="128" t="s">
        <v>278</v>
      </c>
      <c r="B167" s="137" t="s">
        <v>311</v>
      </c>
      <c r="C167" s="139" t="s">
        <v>4</v>
      </c>
      <c r="D167" s="139" t="s">
        <v>1</v>
      </c>
      <c r="E167" s="137" t="s">
        <v>96</v>
      </c>
      <c r="F167" s="137">
        <v>110</v>
      </c>
      <c r="G167" s="137"/>
      <c r="H167" s="159">
        <f>H168+H169</f>
        <v>3470332.88</v>
      </c>
      <c r="I167" s="159">
        <f>I168+I169</f>
        <v>2068800</v>
      </c>
      <c r="J167" s="159">
        <f>J168+J169</f>
        <v>2089450</v>
      </c>
      <c r="K167" s="114"/>
      <c r="L167" s="1"/>
      <c r="M167" s="1"/>
      <c r="N167" s="1"/>
      <c r="O167" s="1"/>
      <c r="P167" s="3"/>
      <c r="Q167" s="3"/>
      <c r="R167" s="3"/>
    </row>
    <row r="168" spans="1:18" ht="21.75" customHeight="1">
      <c r="A168" s="128" t="s">
        <v>279</v>
      </c>
      <c r="B168" s="137" t="s">
        <v>311</v>
      </c>
      <c r="C168" s="139" t="s">
        <v>4</v>
      </c>
      <c r="D168" s="139" t="s">
        <v>1</v>
      </c>
      <c r="E168" s="137" t="s">
        <v>96</v>
      </c>
      <c r="F168" s="137">
        <v>111</v>
      </c>
      <c r="G168" s="137">
        <v>211</v>
      </c>
      <c r="H168" s="159">
        <f>1779670+470820+414895.88</f>
        <v>2665385.88</v>
      </c>
      <c r="I168" s="159">
        <v>1588900</v>
      </c>
      <c r="J168" s="159">
        <v>1604800</v>
      </c>
      <c r="K168" s="104"/>
      <c r="L168" s="115"/>
      <c r="M168" s="3"/>
      <c r="N168" s="3"/>
      <c r="O168" s="3"/>
      <c r="P168" s="3"/>
      <c r="Q168" s="3"/>
      <c r="R168" s="3"/>
    </row>
    <row r="169" spans="1:18" ht="48" customHeight="1">
      <c r="A169" s="128" t="s">
        <v>280</v>
      </c>
      <c r="B169" s="137" t="s">
        <v>311</v>
      </c>
      <c r="C169" s="139" t="s">
        <v>4</v>
      </c>
      <c r="D169" s="139" t="s">
        <v>1</v>
      </c>
      <c r="E169" s="137" t="s">
        <v>96</v>
      </c>
      <c r="F169" s="137">
        <v>119</v>
      </c>
      <c r="G169" s="137">
        <v>213</v>
      </c>
      <c r="H169" s="159">
        <f>537460+142185+125302</f>
        <v>804947</v>
      </c>
      <c r="I169" s="159">
        <v>479900</v>
      </c>
      <c r="J169" s="159">
        <v>484650</v>
      </c>
      <c r="K169" s="104"/>
      <c r="L169" s="191"/>
      <c r="M169" s="3"/>
      <c r="N169" s="3"/>
      <c r="O169" s="3"/>
      <c r="P169" s="3"/>
      <c r="Q169" s="3"/>
      <c r="R169" s="3"/>
    </row>
    <row r="170" spans="1:18" ht="29.25" customHeight="1">
      <c r="A170" s="128" t="s">
        <v>156</v>
      </c>
      <c r="B170" s="137" t="s">
        <v>311</v>
      </c>
      <c r="C170" s="139" t="s">
        <v>4</v>
      </c>
      <c r="D170" s="139" t="s">
        <v>1</v>
      </c>
      <c r="E170" s="137" t="s">
        <v>97</v>
      </c>
      <c r="F170" s="137">
        <v>200</v>
      </c>
      <c r="G170" s="137"/>
      <c r="H170" s="159">
        <f>H172+H171</f>
        <v>464820</v>
      </c>
      <c r="I170" s="159">
        <f>I172+I171</f>
        <v>292309</v>
      </c>
      <c r="J170" s="159">
        <f>J172+J171</f>
        <v>195050</v>
      </c>
      <c r="K170" s="104"/>
      <c r="L170" s="3"/>
      <c r="M170" s="3"/>
      <c r="N170" s="3"/>
      <c r="O170" s="3"/>
      <c r="P170" s="3"/>
      <c r="Q170" s="3"/>
      <c r="R170" s="3"/>
    </row>
    <row r="171" spans="1:18" ht="17.25" customHeight="1">
      <c r="A171" s="128" t="s">
        <v>231</v>
      </c>
      <c r="B171" s="137" t="s">
        <v>311</v>
      </c>
      <c r="C171" s="139"/>
      <c r="D171" s="139"/>
      <c r="E171" s="137"/>
      <c r="F171" s="137">
        <v>242</v>
      </c>
      <c r="G171" s="137"/>
      <c r="H171" s="159"/>
      <c r="I171" s="159"/>
      <c r="J171" s="159"/>
      <c r="K171" s="104"/>
      <c r="L171" s="3"/>
      <c r="M171" s="3"/>
      <c r="N171" s="3"/>
      <c r="O171" s="3"/>
      <c r="P171" s="3"/>
      <c r="Q171" s="3"/>
      <c r="R171" s="3"/>
    </row>
    <row r="172" spans="1:18" ht="22.5" customHeight="1">
      <c r="A172" s="128" t="s">
        <v>157</v>
      </c>
      <c r="B172" s="137" t="s">
        <v>311</v>
      </c>
      <c r="C172" s="139" t="s">
        <v>4</v>
      </c>
      <c r="D172" s="139" t="s">
        <v>1</v>
      </c>
      <c r="E172" s="137" t="s">
        <v>97</v>
      </c>
      <c r="F172" s="137">
        <v>240</v>
      </c>
      <c r="G172" s="137"/>
      <c r="H172" s="159">
        <f>H173+H179</f>
        <v>464820</v>
      </c>
      <c r="I172" s="159">
        <f>I173+I179</f>
        <v>292309</v>
      </c>
      <c r="J172" s="159">
        <f>J173+J179</f>
        <v>195050</v>
      </c>
      <c r="K172" s="104"/>
      <c r="L172" s="3"/>
      <c r="M172" s="3"/>
      <c r="N172" s="3"/>
      <c r="O172" s="3"/>
      <c r="P172" s="3"/>
      <c r="Q172" s="3"/>
      <c r="R172" s="3"/>
    </row>
    <row r="173" spans="1:18" ht="30" customHeight="1">
      <c r="A173" s="128" t="s">
        <v>162</v>
      </c>
      <c r="B173" s="137" t="s">
        <v>311</v>
      </c>
      <c r="C173" s="139" t="s">
        <v>4</v>
      </c>
      <c r="D173" s="139" t="s">
        <v>1</v>
      </c>
      <c r="E173" s="137" t="s">
        <v>97</v>
      </c>
      <c r="F173" s="139">
        <v>244</v>
      </c>
      <c r="G173" s="137" t="s">
        <v>118</v>
      </c>
      <c r="H173" s="159">
        <f>H174+H175+H176+H177+H178</f>
        <v>197720</v>
      </c>
      <c r="I173" s="159">
        <f>I174+I175+I176+I177+I178</f>
        <v>113309</v>
      </c>
      <c r="J173" s="159">
        <f>J174+J175+J176+J177+J178</f>
        <v>14050</v>
      </c>
      <c r="K173" s="104"/>
      <c r="L173" s="3"/>
      <c r="M173" s="3"/>
      <c r="N173" s="3"/>
      <c r="O173" s="3"/>
      <c r="P173" s="3"/>
      <c r="Q173" s="3"/>
      <c r="R173" s="3"/>
    </row>
    <row r="174" spans="1:18" ht="20.25" customHeight="1" hidden="1">
      <c r="A174" s="128" t="s">
        <v>229</v>
      </c>
      <c r="B174" s="137" t="s">
        <v>311</v>
      </c>
      <c r="C174" s="139" t="s">
        <v>4</v>
      </c>
      <c r="D174" s="139" t="s">
        <v>1</v>
      </c>
      <c r="E174" s="137" t="s">
        <v>97</v>
      </c>
      <c r="F174" s="139">
        <v>244</v>
      </c>
      <c r="G174" s="137">
        <v>223</v>
      </c>
      <c r="H174" s="159"/>
      <c r="I174" s="159"/>
      <c r="J174" s="159"/>
      <c r="K174" s="3"/>
      <c r="L174" s="3"/>
      <c r="M174" s="3"/>
      <c r="N174" s="3"/>
      <c r="O174" s="3"/>
      <c r="P174" s="3"/>
      <c r="Q174" s="3"/>
      <c r="R174" s="3"/>
    </row>
    <row r="175" spans="1:18" ht="24.75" customHeight="1">
      <c r="A175" s="128" t="s">
        <v>230</v>
      </c>
      <c r="B175" s="137" t="s">
        <v>311</v>
      </c>
      <c r="C175" s="139" t="s">
        <v>4</v>
      </c>
      <c r="D175" s="139" t="s">
        <v>1</v>
      </c>
      <c r="E175" s="137" t="s">
        <v>97</v>
      </c>
      <c r="F175" s="139">
        <v>244</v>
      </c>
      <c r="G175" s="146">
        <v>225</v>
      </c>
      <c r="H175" s="159">
        <f>6000-6000</f>
        <v>0</v>
      </c>
      <c r="I175" s="159">
        <v>4000</v>
      </c>
      <c r="J175" s="159">
        <v>4050</v>
      </c>
      <c r="K175" s="192"/>
      <c r="L175" s="3"/>
      <c r="M175" s="3"/>
      <c r="N175" s="3"/>
      <c r="O175" s="3"/>
      <c r="P175" s="3"/>
      <c r="Q175" s="3"/>
      <c r="R175" s="3"/>
    </row>
    <row r="176" spans="1:18" ht="20.25" customHeight="1">
      <c r="A176" s="128" t="s">
        <v>228</v>
      </c>
      <c r="B176" s="137" t="s">
        <v>311</v>
      </c>
      <c r="C176" s="139" t="s">
        <v>4</v>
      </c>
      <c r="D176" s="139" t="s">
        <v>1</v>
      </c>
      <c r="E176" s="137" t="s">
        <v>97</v>
      </c>
      <c r="F176" s="139">
        <v>244</v>
      </c>
      <c r="G176" s="171">
        <v>226</v>
      </c>
      <c r="H176" s="159">
        <v>176092.69</v>
      </c>
      <c r="I176" s="159">
        <v>36059</v>
      </c>
      <c r="J176" s="159"/>
      <c r="K176" s="192"/>
      <c r="L176" s="3"/>
      <c r="M176" s="3"/>
      <c r="N176" s="3"/>
      <c r="O176" s="3"/>
      <c r="P176" s="3"/>
      <c r="Q176" s="3"/>
      <c r="R176" s="3"/>
    </row>
    <row r="177" spans="1:18" ht="21.75" customHeight="1">
      <c r="A177" s="128" t="s">
        <v>357</v>
      </c>
      <c r="B177" s="137" t="s">
        <v>311</v>
      </c>
      <c r="C177" s="139" t="s">
        <v>4</v>
      </c>
      <c r="D177" s="139" t="s">
        <v>1</v>
      </c>
      <c r="E177" s="137" t="s">
        <v>97</v>
      </c>
      <c r="F177" s="139">
        <v>244</v>
      </c>
      <c r="G177" s="137">
        <v>296</v>
      </c>
      <c r="H177" s="159">
        <f>20000-20000</f>
        <v>0</v>
      </c>
      <c r="I177" s="159">
        <v>20000</v>
      </c>
      <c r="J177" s="159"/>
      <c r="K177" s="192"/>
      <c r="L177" s="3"/>
      <c r="M177" s="3"/>
      <c r="N177" s="3"/>
      <c r="O177" s="3"/>
      <c r="P177" s="3"/>
      <c r="Q177" s="3"/>
      <c r="R177" s="3"/>
    </row>
    <row r="178" spans="1:18" ht="24" customHeight="1">
      <c r="A178" s="128" t="s">
        <v>233</v>
      </c>
      <c r="B178" s="137" t="s">
        <v>311</v>
      </c>
      <c r="C178" s="139" t="s">
        <v>4</v>
      </c>
      <c r="D178" s="139" t="s">
        <v>1</v>
      </c>
      <c r="E178" s="137" t="s">
        <v>97</v>
      </c>
      <c r="F178" s="139">
        <v>244</v>
      </c>
      <c r="G178" s="137">
        <v>340</v>
      </c>
      <c r="H178" s="159">
        <f>60000+15000-53372.69</f>
        <v>21627.309999999998</v>
      </c>
      <c r="I178" s="159">
        <v>53250</v>
      </c>
      <c r="J178" s="159">
        <v>10000</v>
      </c>
      <c r="K178" s="192"/>
      <c r="L178" s="191"/>
      <c r="M178" s="3"/>
      <c r="N178" s="3"/>
      <c r="O178" s="3"/>
      <c r="P178" s="3"/>
      <c r="Q178" s="3"/>
      <c r="R178" s="3"/>
    </row>
    <row r="179" spans="1:18" ht="24" customHeight="1">
      <c r="A179" s="128" t="s">
        <v>296</v>
      </c>
      <c r="B179" s="137" t="s">
        <v>311</v>
      </c>
      <c r="C179" s="139" t="s">
        <v>4</v>
      </c>
      <c r="D179" s="139" t="s">
        <v>1</v>
      </c>
      <c r="E179" s="137" t="s">
        <v>97</v>
      </c>
      <c r="F179" s="139">
        <v>247</v>
      </c>
      <c r="G179" s="137"/>
      <c r="H179" s="159">
        <f>168000+82000+17100</f>
        <v>267100</v>
      </c>
      <c r="I179" s="159">
        <v>179000</v>
      </c>
      <c r="J179" s="159">
        <v>181000</v>
      </c>
      <c r="K179" s="192"/>
      <c r="L179" s="191"/>
      <c r="M179" s="3"/>
      <c r="N179" s="3"/>
      <c r="O179" s="3"/>
      <c r="P179" s="3"/>
      <c r="Q179" s="3"/>
      <c r="R179" s="3"/>
    </row>
    <row r="180" spans="1:18" ht="19.5" customHeight="1">
      <c r="A180" s="128" t="s">
        <v>237</v>
      </c>
      <c r="B180" s="137" t="s">
        <v>311</v>
      </c>
      <c r="C180" s="139" t="s">
        <v>4</v>
      </c>
      <c r="D180" s="139" t="s">
        <v>1</v>
      </c>
      <c r="E180" s="137" t="s">
        <v>97</v>
      </c>
      <c r="F180" s="139">
        <v>853</v>
      </c>
      <c r="G180" s="137">
        <v>290</v>
      </c>
      <c r="H180" s="159">
        <f>1000+9000-1000</f>
        <v>9000</v>
      </c>
      <c r="I180" s="159">
        <v>1000</v>
      </c>
      <c r="J180" s="159">
        <v>1000</v>
      </c>
      <c r="K180" s="192"/>
      <c r="L180" s="3"/>
      <c r="M180" s="3"/>
      <c r="N180" s="3"/>
      <c r="O180" s="3"/>
      <c r="P180" s="3"/>
      <c r="Q180" s="3"/>
      <c r="R180" s="3"/>
    </row>
    <row r="181" spans="1:18" ht="12.75">
      <c r="A181" s="129" t="s">
        <v>281</v>
      </c>
      <c r="B181" s="134" t="s">
        <v>311</v>
      </c>
      <c r="C181" s="144" t="s">
        <v>4</v>
      </c>
      <c r="D181" s="144" t="s">
        <v>1</v>
      </c>
      <c r="E181" s="134" t="s">
        <v>101</v>
      </c>
      <c r="F181" s="144"/>
      <c r="G181" s="144" t="s">
        <v>118</v>
      </c>
      <c r="H181" s="158">
        <f>H185+H182</f>
        <v>604876</v>
      </c>
      <c r="I181" s="158">
        <f>I185+I182</f>
        <v>352950</v>
      </c>
      <c r="J181" s="158">
        <f>J185+J182</f>
        <v>356300</v>
      </c>
      <c r="K181" s="3"/>
      <c r="L181" s="3"/>
      <c r="M181" s="3"/>
      <c r="N181" s="3"/>
      <c r="O181" s="3"/>
      <c r="P181" s="3"/>
      <c r="Q181" s="3"/>
      <c r="R181" s="3"/>
    </row>
    <row r="182" spans="1:18" ht="27" customHeight="1">
      <c r="A182" s="128" t="s">
        <v>277</v>
      </c>
      <c r="B182" s="137" t="s">
        <v>311</v>
      </c>
      <c r="C182" s="139" t="s">
        <v>4</v>
      </c>
      <c r="D182" s="139" t="s">
        <v>1</v>
      </c>
      <c r="E182" s="137" t="s">
        <v>100</v>
      </c>
      <c r="F182" s="137">
        <v>110</v>
      </c>
      <c r="G182" s="137" t="s">
        <v>118</v>
      </c>
      <c r="H182" s="159">
        <f>H183+H184</f>
        <v>592376</v>
      </c>
      <c r="I182" s="159">
        <f>I183+I184</f>
        <v>342950</v>
      </c>
      <c r="J182" s="159">
        <f>J183+J184</f>
        <v>346300</v>
      </c>
      <c r="K182" s="3"/>
      <c r="L182" s="3"/>
      <c r="M182" s="3"/>
      <c r="N182" s="3"/>
      <c r="O182" s="3"/>
      <c r="P182" s="3"/>
      <c r="Q182" s="3"/>
      <c r="R182" s="3"/>
    </row>
    <row r="183" spans="1:18" ht="28.5" customHeight="1">
      <c r="A183" s="128" t="s">
        <v>279</v>
      </c>
      <c r="B183" s="137" t="s">
        <v>311</v>
      </c>
      <c r="C183" s="139" t="s">
        <v>4</v>
      </c>
      <c r="D183" s="139" t="s">
        <v>1</v>
      </c>
      <c r="E183" s="137" t="s">
        <v>100</v>
      </c>
      <c r="F183" s="137">
        <v>111</v>
      </c>
      <c r="G183" s="137">
        <v>211</v>
      </c>
      <c r="H183" s="159">
        <v>458076</v>
      </c>
      <c r="I183" s="159">
        <v>263400</v>
      </c>
      <c r="J183" s="159">
        <v>266000</v>
      </c>
      <c r="K183" s="117"/>
      <c r="L183" s="117"/>
      <c r="M183" s="3"/>
      <c r="N183" s="3"/>
      <c r="O183" s="3"/>
      <c r="P183" s="3"/>
      <c r="Q183" s="3"/>
      <c r="R183" s="3"/>
    </row>
    <row r="184" spans="1:18" ht="48" customHeight="1">
      <c r="A184" s="128" t="s">
        <v>280</v>
      </c>
      <c r="B184" s="137" t="s">
        <v>311</v>
      </c>
      <c r="C184" s="139" t="s">
        <v>4</v>
      </c>
      <c r="D184" s="139" t="s">
        <v>1</v>
      </c>
      <c r="E184" s="137" t="s">
        <v>100</v>
      </c>
      <c r="F184" s="137">
        <v>119</v>
      </c>
      <c r="G184" s="137">
        <v>213</v>
      </c>
      <c r="H184" s="159">
        <v>134300</v>
      </c>
      <c r="I184" s="159">
        <v>79550</v>
      </c>
      <c r="J184" s="159">
        <v>80300</v>
      </c>
      <c r="K184" s="116"/>
      <c r="L184" s="3"/>
      <c r="M184" s="3"/>
      <c r="N184" s="115"/>
      <c r="O184" s="3"/>
      <c r="P184" s="3"/>
      <c r="Q184" s="3"/>
      <c r="R184" s="3"/>
    </row>
    <row r="185" spans="1:18" ht="28.5" customHeight="1">
      <c r="A185" s="128" t="s">
        <v>156</v>
      </c>
      <c r="B185" s="137" t="s">
        <v>311</v>
      </c>
      <c r="C185" s="139" t="s">
        <v>4</v>
      </c>
      <c r="D185" s="139" t="s">
        <v>1</v>
      </c>
      <c r="E185" s="137" t="s">
        <v>101</v>
      </c>
      <c r="F185" s="137">
        <v>200</v>
      </c>
      <c r="G185" s="137"/>
      <c r="H185" s="159">
        <f aca="true" t="shared" si="18" ref="H185:J186">H186</f>
        <v>12500</v>
      </c>
      <c r="I185" s="159">
        <f t="shared" si="18"/>
        <v>10000</v>
      </c>
      <c r="J185" s="159">
        <f t="shared" si="18"/>
        <v>10000</v>
      </c>
      <c r="K185" s="116"/>
      <c r="L185" s="3"/>
      <c r="M185" s="3"/>
      <c r="N185" s="115"/>
      <c r="O185" s="3"/>
      <c r="P185" s="3"/>
      <c r="Q185" s="3"/>
      <c r="R185" s="3"/>
    </row>
    <row r="186" spans="1:18" ht="26.25" customHeight="1">
      <c r="A186" s="128" t="s">
        <v>157</v>
      </c>
      <c r="B186" s="137" t="s">
        <v>311</v>
      </c>
      <c r="C186" s="139" t="s">
        <v>4</v>
      </c>
      <c r="D186" s="139" t="s">
        <v>1</v>
      </c>
      <c r="E186" s="137" t="s">
        <v>101</v>
      </c>
      <c r="F186" s="137">
        <v>240</v>
      </c>
      <c r="G186" s="137"/>
      <c r="H186" s="159">
        <f t="shared" si="18"/>
        <v>12500</v>
      </c>
      <c r="I186" s="159">
        <f t="shared" si="18"/>
        <v>10000</v>
      </c>
      <c r="J186" s="159">
        <f t="shared" si="18"/>
        <v>10000</v>
      </c>
      <c r="K186" s="116"/>
      <c r="L186" s="3"/>
      <c r="M186" s="3"/>
      <c r="N186" s="115"/>
      <c r="O186" s="3"/>
      <c r="P186" s="3"/>
      <c r="Q186" s="3"/>
      <c r="R186" s="3"/>
    </row>
    <row r="187" spans="1:18" ht="27" customHeight="1">
      <c r="A187" s="128" t="s">
        <v>162</v>
      </c>
      <c r="B187" s="137" t="s">
        <v>311</v>
      </c>
      <c r="C187" s="139" t="s">
        <v>4</v>
      </c>
      <c r="D187" s="139" t="s">
        <v>1</v>
      </c>
      <c r="E187" s="137" t="s">
        <v>101</v>
      </c>
      <c r="F187" s="139">
        <v>244</v>
      </c>
      <c r="G187" s="137" t="s">
        <v>118</v>
      </c>
      <c r="H187" s="159">
        <f>H188+H190+H189</f>
        <v>12500</v>
      </c>
      <c r="I187" s="159">
        <f>I188+I190+I189</f>
        <v>10000</v>
      </c>
      <c r="J187" s="159">
        <f>J188+J190+J189</f>
        <v>10000</v>
      </c>
      <c r="K187" s="116"/>
      <c r="L187" s="3"/>
      <c r="M187" s="3"/>
      <c r="N187" s="3"/>
      <c r="O187" s="3"/>
      <c r="P187" s="3"/>
      <c r="Q187" s="3"/>
      <c r="R187" s="3"/>
    </row>
    <row r="188" spans="1:18" ht="18" customHeight="1">
      <c r="A188" s="128" t="s">
        <v>230</v>
      </c>
      <c r="B188" s="137" t="s">
        <v>311</v>
      </c>
      <c r="C188" s="139" t="s">
        <v>4</v>
      </c>
      <c r="D188" s="139" t="s">
        <v>1</v>
      </c>
      <c r="E188" s="137" t="s">
        <v>101</v>
      </c>
      <c r="F188" s="139">
        <v>244</v>
      </c>
      <c r="G188" s="137">
        <v>225</v>
      </c>
      <c r="H188" s="159"/>
      <c r="I188" s="159"/>
      <c r="J188" s="159"/>
      <c r="K188" s="116"/>
      <c r="L188" s="3"/>
      <c r="M188" s="3"/>
      <c r="N188" s="3"/>
      <c r="O188" s="3"/>
      <c r="P188" s="3"/>
      <c r="Q188" s="3"/>
      <c r="R188" s="3"/>
    </row>
    <row r="189" spans="1:18" ht="13.5" customHeight="1">
      <c r="A189" s="128" t="s">
        <v>231</v>
      </c>
      <c r="B189" s="137" t="s">
        <v>311</v>
      </c>
      <c r="C189" s="139" t="s">
        <v>4</v>
      </c>
      <c r="D189" s="139" t="s">
        <v>1</v>
      </c>
      <c r="E189" s="137" t="s">
        <v>101</v>
      </c>
      <c r="F189" s="139">
        <v>244</v>
      </c>
      <c r="G189" s="137">
        <v>226</v>
      </c>
      <c r="H189" s="159">
        <f>13000-500</f>
        <v>12500</v>
      </c>
      <c r="I189" s="159">
        <v>10000</v>
      </c>
      <c r="J189" s="159">
        <v>10000</v>
      </c>
      <c r="K189" s="116"/>
      <c r="L189" s="3"/>
      <c r="M189" s="3"/>
      <c r="N189" s="3"/>
      <c r="O189" s="3"/>
      <c r="P189" s="3"/>
      <c r="Q189" s="3"/>
      <c r="R189" s="3"/>
    </row>
    <row r="190" spans="1:18" ht="24.75" customHeight="1">
      <c r="A190" s="128" t="s">
        <v>233</v>
      </c>
      <c r="B190" s="137" t="s">
        <v>311</v>
      </c>
      <c r="C190" s="139" t="s">
        <v>4</v>
      </c>
      <c r="D190" s="139" t="s">
        <v>1</v>
      </c>
      <c r="E190" s="137" t="s">
        <v>101</v>
      </c>
      <c r="F190" s="139">
        <v>244</v>
      </c>
      <c r="G190" s="137">
        <v>340</v>
      </c>
      <c r="H190" s="159"/>
      <c r="I190" s="159"/>
      <c r="J190" s="159"/>
      <c r="K190" s="3"/>
      <c r="L190" s="3"/>
      <c r="M190" s="3"/>
      <c r="N190" s="3"/>
      <c r="O190" s="3"/>
      <c r="P190" s="3"/>
      <c r="Q190" s="3"/>
      <c r="R190" s="3"/>
    </row>
    <row r="191" spans="1:18" ht="24.75" customHeight="1">
      <c r="A191" s="127" t="s">
        <v>342</v>
      </c>
      <c r="B191" s="137" t="s">
        <v>311</v>
      </c>
      <c r="C191" s="139" t="s">
        <v>4</v>
      </c>
      <c r="D191" s="139" t="s">
        <v>3</v>
      </c>
      <c r="E191" s="137"/>
      <c r="F191" s="139"/>
      <c r="G191" s="137"/>
      <c r="H191" s="159">
        <f aca="true" t="shared" si="19" ref="H191:J192">H192</f>
        <v>10000</v>
      </c>
      <c r="I191" s="159">
        <f t="shared" si="19"/>
        <v>10000</v>
      </c>
      <c r="J191" s="159">
        <f t="shared" si="19"/>
        <v>10000</v>
      </c>
      <c r="K191" s="3"/>
      <c r="L191" s="3"/>
      <c r="M191" s="3"/>
      <c r="N191" s="3"/>
      <c r="O191" s="3"/>
      <c r="P191" s="3"/>
      <c r="Q191" s="3"/>
      <c r="R191" s="3"/>
    </row>
    <row r="192" spans="1:18" ht="39" customHeight="1">
      <c r="A192" s="128" t="s">
        <v>343</v>
      </c>
      <c r="B192" s="137" t="s">
        <v>311</v>
      </c>
      <c r="C192" s="139" t="s">
        <v>4</v>
      </c>
      <c r="D192" s="139" t="s">
        <v>3</v>
      </c>
      <c r="E192" s="137" t="s">
        <v>345</v>
      </c>
      <c r="F192" s="139"/>
      <c r="G192" s="137"/>
      <c r="H192" s="159">
        <f t="shared" si="19"/>
        <v>10000</v>
      </c>
      <c r="I192" s="159">
        <f t="shared" si="19"/>
        <v>10000</v>
      </c>
      <c r="J192" s="159">
        <f t="shared" si="19"/>
        <v>10000</v>
      </c>
      <c r="K192" s="3"/>
      <c r="L192" s="3"/>
      <c r="M192" s="3"/>
      <c r="N192" s="3"/>
      <c r="O192" s="3"/>
      <c r="P192" s="3"/>
      <c r="Q192" s="3"/>
      <c r="R192" s="3"/>
    </row>
    <row r="193" spans="1:18" ht="24.75" customHeight="1">
      <c r="A193" s="128" t="s">
        <v>321</v>
      </c>
      <c r="B193" s="137" t="s">
        <v>311</v>
      </c>
      <c r="C193" s="139" t="s">
        <v>4</v>
      </c>
      <c r="D193" s="139" t="s">
        <v>3</v>
      </c>
      <c r="E193" s="137" t="s">
        <v>346</v>
      </c>
      <c r="F193" s="139"/>
      <c r="G193" s="137"/>
      <c r="H193" s="159">
        <f>H195</f>
        <v>10000</v>
      </c>
      <c r="I193" s="159">
        <f>I195</f>
        <v>10000</v>
      </c>
      <c r="J193" s="159">
        <f>J195</f>
        <v>10000</v>
      </c>
      <c r="K193" s="3"/>
      <c r="L193" s="3"/>
      <c r="M193" s="3"/>
      <c r="N193" s="3"/>
      <c r="O193" s="3"/>
      <c r="P193" s="3"/>
      <c r="Q193" s="3"/>
      <c r="R193" s="3"/>
    </row>
    <row r="194" spans="1:18" ht="24.75" customHeight="1">
      <c r="A194" s="128" t="s">
        <v>322</v>
      </c>
      <c r="B194" s="137" t="s">
        <v>311</v>
      </c>
      <c r="C194" s="139" t="s">
        <v>4</v>
      </c>
      <c r="D194" s="139" t="s">
        <v>3</v>
      </c>
      <c r="E194" s="137" t="s">
        <v>346</v>
      </c>
      <c r="F194" s="139" t="s">
        <v>334</v>
      </c>
      <c r="G194" s="137"/>
      <c r="H194" s="159">
        <f aca="true" t="shared" si="20" ref="H194:J195">H195</f>
        <v>10000</v>
      </c>
      <c r="I194" s="159">
        <f t="shared" si="20"/>
        <v>10000</v>
      </c>
      <c r="J194" s="159">
        <f t="shared" si="20"/>
        <v>10000</v>
      </c>
      <c r="K194" s="3"/>
      <c r="L194" s="3"/>
      <c r="M194" s="3"/>
      <c r="N194" s="3"/>
      <c r="O194" s="3"/>
      <c r="P194" s="3"/>
      <c r="Q194" s="3"/>
      <c r="R194" s="3"/>
    </row>
    <row r="195" spans="1:18" ht="24.75" customHeight="1">
      <c r="A195" s="128" t="s">
        <v>323</v>
      </c>
      <c r="B195" s="137" t="s">
        <v>311</v>
      </c>
      <c r="C195" s="139" t="s">
        <v>4</v>
      </c>
      <c r="D195" s="139" t="s">
        <v>3</v>
      </c>
      <c r="E195" s="137" t="s">
        <v>346</v>
      </c>
      <c r="F195" s="139" t="s">
        <v>335</v>
      </c>
      <c r="G195" s="137"/>
      <c r="H195" s="159">
        <f t="shared" si="20"/>
        <v>10000</v>
      </c>
      <c r="I195" s="159">
        <f t="shared" si="20"/>
        <v>10000</v>
      </c>
      <c r="J195" s="159">
        <f t="shared" si="20"/>
        <v>10000</v>
      </c>
      <c r="K195" s="3"/>
      <c r="L195" s="3"/>
      <c r="M195" s="3"/>
      <c r="N195" s="3"/>
      <c r="O195" s="3"/>
      <c r="P195" s="3"/>
      <c r="Q195" s="3"/>
      <c r="R195" s="3"/>
    </row>
    <row r="196" spans="1:18" ht="24.75" customHeight="1">
      <c r="A196" s="128" t="s">
        <v>344</v>
      </c>
      <c r="B196" s="137" t="s">
        <v>311</v>
      </c>
      <c r="C196" s="139" t="s">
        <v>4</v>
      </c>
      <c r="D196" s="139"/>
      <c r="E196" s="137" t="s">
        <v>346</v>
      </c>
      <c r="F196" s="139" t="s">
        <v>336</v>
      </c>
      <c r="G196" s="137"/>
      <c r="H196" s="159">
        <v>10000</v>
      </c>
      <c r="I196" s="159">
        <v>10000</v>
      </c>
      <c r="J196" s="159">
        <v>10000</v>
      </c>
      <c r="K196" s="3"/>
      <c r="L196" s="3"/>
      <c r="M196" s="3"/>
      <c r="N196" s="3"/>
      <c r="O196" s="3"/>
      <c r="P196" s="3"/>
      <c r="Q196" s="3"/>
      <c r="R196" s="3"/>
    </row>
    <row r="197" spans="1:18" ht="30.75" customHeight="1">
      <c r="A197" s="128" t="s">
        <v>282</v>
      </c>
      <c r="B197" s="137"/>
      <c r="C197" s="139"/>
      <c r="D197" s="139"/>
      <c r="E197" s="137"/>
      <c r="F197" s="139"/>
      <c r="G197" s="137"/>
      <c r="H197" s="172"/>
      <c r="I197" s="159">
        <v>252775</v>
      </c>
      <c r="J197" s="159">
        <v>515602</v>
      </c>
      <c r="K197" s="3"/>
      <c r="L197" s="3"/>
      <c r="M197" s="3"/>
      <c r="N197" s="3"/>
      <c r="O197" s="3"/>
      <c r="P197" s="3"/>
      <c r="Q197" s="3"/>
      <c r="R197" s="3"/>
    </row>
    <row r="198" spans="1:18" ht="15" customHeight="1">
      <c r="A198" s="135" t="s">
        <v>283</v>
      </c>
      <c r="B198" s="137"/>
      <c r="C198" s="137"/>
      <c r="D198" s="137"/>
      <c r="E198" s="137"/>
      <c r="F198" s="137"/>
      <c r="G198" s="137"/>
      <c r="H198" s="172">
        <f>H9</f>
        <v>19258103.64</v>
      </c>
      <c r="I198" s="172">
        <f>I9</f>
        <v>10693716</v>
      </c>
      <c r="J198" s="172">
        <f>J9</f>
        <v>10901539</v>
      </c>
      <c r="K198" s="115"/>
      <c r="L198" s="115"/>
      <c r="M198" s="3"/>
      <c r="N198" s="193"/>
      <c r="O198" s="3"/>
      <c r="P198" s="3"/>
      <c r="Q198" s="3"/>
      <c r="R198" s="3"/>
    </row>
    <row r="199" spans="1:18" ht="12.75">
      <c r="A199" s="100"/>
      <c r="B199" s="100"/>
      <c r="C199" s="100"/>
      <c r="D199" s="100"/>
      <c r="E199" s="100"/>
      <c r="F199" s="100"/>
      <c r="G199" s="118"/>
      <c r="H199" s="119"/>
      <c r="I199" s="122"/>
      <c r="J199" s="122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100"/>
      <c r="C200" s="100"/>
      <c r="D200" s="100"/>
      <c r="E200" s="100"/>
      <c r="F200" s="100"/>
      <c r="G200" s="100"/>
      <c r="H200" s="56"/>
      <c r="I200" s="119"/>
      <c r="J200" s="119"/>
      <c r="K200" s="3"/>
      <c r="L200" s="3"/>
      <c r="M200" s="3"/>
      <c r="N200" s="3"/>
      <c r="O200" s="3"/>
      <c r="P200" s="3"/>
      <c r="Q200" s="3"/>
      <c r="R200" s="3"/>
    </row>
    <row r="201" spans="1:18" ht="15.75">
      <c r="A201" s="98"/>
      <c r="H201" s="120"/>
      <c r="I201" s="120"/>
      <c r="J201" s="120"/>
      <c r="K201" s="3"/>
      <c r="L201" s="115"/>
      <c r="M201" s="3"/>
      <c r="N201" s="3"/>
      <c r="O201" s="3"/>
      <c r="P201" s="3"/>
      <c r="Q201" s="3"/>
      <c r="R201" s="3"/>
    </row>
    <row r="202" spans="11:18" ht="12.75">
      <c r="K202" s="3"/>
      <c r="L202" s="3"/>
      <c r="M202" s="3"/>
      <c r="N202" s="3"/>
      <c r="O202" s="3"/>
      <c r="P202" s="3"/>
      <c r="Q202" s="3"/>
      <c r="R202" s="3"/>
    </row>
    <row r="203" spans="8:18" ht="12.75">
      <c r="H203" s="121"/>
      <c r="I203" s="121"/>
      <c r="J203" s="121"/>
      <c r="K203" s="3"/>
      <c r="L203" s="3"/>
      <c r="M203" s="3"/>
      <c r="N203" s="3"/>
      <c r="O203" s="3"/>
      <c r="P203" s="3"/>
      <c r="Q203" s="3"/>
      <c r="R203" s="3"/>
    </row>
    <row r="204" spans="11:18" ht="12.75">
      <c r="K204" s="3"/>
      <c r="L204" s="3"/>
      <c r="M204" s="3"/>
      <c r="N204" s="3"/>
      <c r="O204" s="3"/>
      <c r="P204" s="3"/>
      <c r="Q204" s="3"/>
      <c r="R204" s="3"/>
    </row>
  </sheetData>
  <sheetProtection/>
  <mergeCells count="6">
    <mergeCell ref="H1:J1"/>
    <mergeCell ref="H3:J3"/>
    <mergeCell ref="H4:J4"/>
    <mergeCell ref="A5:J5"/>
    <mergeCell ref="B7:G7"/>
    <mergeCell ref="I7:J7"/>
  </mergeCells>
  <printOptions/>
  <pageMargins left="0.31496062992125984" right="0" top="0" bottom="0" header="0.31496062992125984" footer="0.31496062992125984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9"/>
  <sheetViews>
    <sheetView zoomScalePageLayoutView="0" workbookViewId="0" topLeftCell="A1">
      <selection activeCell="G3" sqref="G3:I3"/>
    </sheetView>
  </sheetViews>
  <sheetFormatPr defaultColWidth="9.00390625" defaultRowHeight="12.75"/>
  <cols>
    <col min="1" max="1" width="50.875" style="0" customWidth="1"/>
    <col min="2" max="2" width="6.25390625" style="0" customWidth="1"/>
    <col min="3" max="3" width="7.625" style="0" customWidth="1"/>
    <col min="4" max="4" width="6.25390625" style="0" customWidth="1"/>
    <col min="5" max="5" width="14.125" style="0" customWidth="1"/>
    <col min="6" max="6" width="10.375" style="0" customWidth="1"/>
    <col min="7" max="7" width="18.00390625" style="0" customWidth="1"/>
    <col min="8" max="8" width="16.625" style="0" customWidth="1"/>
    <col min="9" max="9" width="17.875" style="0" customWidth="1"/>
    <col min="15" max="15" width="10.375" style="0" customWidth="1"/>
  </cols>
  <sheetData>
    <row r="1" spans="3:9" ht="12.75">
      <c r="C1" s="75"/>
      <c r="D1" s="206" t="s">
        <v>169</v>
      </c>
      <c r="E1" s="206"/>
      <c r="F1" s="206"/>
      <c r="G1" s="206"/>
      <c r="H1" s="206"/>
      <c r="I1" s="206"/>
    </row>
    <row r="2" spans="3:9" ht="12.75">
      <c r="C2" s="75"/>
      <c r="D2" s="75"/>
      <c r="E2" s="206"/>
      <c r="F2" s="206"/>
      <c r="G2" s="206"/>
      <c r="H2" s="206"/>
      <c r="I2" s="206"/>
    </row>
    <row r="3" spans="3:9" ht="50.25" customHeight="1">
      <c r="C3" s="71"/>
      <c r="D3" s="71"/>
      <c r="E3" s="71"/>
      <c r="F3" s="71"/>
      <c r="G3" s="204" t="s">
        <v>409</v>
      </c>
      <c r="H3" s="205"/>
      <c r="I3" s="205"/>
    </row>
    <row r="4" spans="3:9" ht="16.5" customHeight="1">
      <c r="C4" s="206"/>
      <c r="D4" s="206"/>
      <c r="E4" s="206"/>
      <c r="F4" s="206"/>
      <c r="G4" s="206"/>
      <c r="H4" s="206"/>
      <c r="I4" s="206"/>
    </row>
    <row r="5" spans="6:7" ht="12.75">
      <c r="F5" s="221"/>
      <c r="G5" s="221"/>
    </row>
    <row r="6" spans="1:6" ht="12.75">
      <c r="A6" s="75" t="s">
        <v>391</v>
      </c>
      <c r="F6" s="75"/>
    </row>
    <row r="8" spans="1:9" ht="12.75">
      <c r="A8" s="151"/>
      <c r="B8" s="214" t="s">
        <v>5</v>
      </c>
      <c r="C8" s="215"/>
      <c r="D8" s="215"/>
      <c r="E8" s="215"/>
      <c r="F8" s="215"/>
      <c r="G8" s="215"/>
      <c r="H8" s="215"/>
      <c r="I8" s="216"/>
    </row>
    <row r="9" spans="1:9" ht="26.25" customHeight="1">
      <c r="A9" s="152" t="s">
        <v>6</v>
      </c>
      <c r="B9" s="153" t="s">
        <v>7</v>
      </c>
      <c r="C9" s="154" t="s">
        <v>8</v>
      </c>
      <c r="D9" s="154" t="s">
        <v>9</v>
      </c>
      <c r="E9" s="154" t="s">
        <v>10</v>
      </c>
      <c r="F9" s="155" t="s">
        <v>11</v>
      </c>
      <c r="G9" s="156" t="s">
        <v>146</v>
      </c>
      <c r="H9" s="156" t="s">
        <v>348</v>
      </c>
      <c r="I9" s="156" t="s">
        <v>392</v>
      </c>
    </row>
    <row r="10" spans="1:16" ht="24.75" customHeight="1">
      <c r="A10" s="129" t="s">
        <v>349</v>
      </c>
      <c r="B10" s="134" t="s">
        <v>310</v>
      </c>
      <c r="C10" s="135"/>
      <c r="D10" s="135"/>
      <c r="E10" s="135"/>
      <c r="F10" s="135"/>
      <c r="G10" s="136">
        <f>G12+G30+G43+G60+G71+G84+G93+G86+G34</f>
        <v>19258103.64</v>
      </c>
      <c r="H10" s="136">
        <f>H12+H30+H43+H60+H71+H84+H93+H86+H34+H100+H90</f>
        <v>10693716</v>
      </c>
      <c r="I10" s="136">
        <f>I12+I30+I43+I60+I71+I84+I93+I86+I34+I100+I90</f>
        <v>10901539</v>
      </c>
      <c r="N10" s="56"/>
      <c r="O10" s="56"/>
      <c r="P10" s="56"/>
    </row>
    <row r="11" spans="1:9" ht="12.75">
      <c r="A11" s="129"/>
      <c r="B11" s="137"/>
      <c r="C11" s="135"/>
      <c r="D11" s="135"/>
      <c r="E11" s="135"/>
      <c r="F11" s="135"/>
      <c r="G11" s="138"/>
      <c r="H11" s="138"/>
      <c r="I11" s="138"/>
    </row>
    <row r="12" spans="1:9" ht="12.75">
      <c r="A12" s="129" t="s">
        <v>0</v>
      </c>
      <c r="B12" s="134" t="s">
        <v>310</v>
      </c>
      <c r="C12" s="137" t="s">
        <v>1</v>
      </c>
      <c r="D12" s="137" t="s">
        <v>2</v>
      </c>
      <c r="E12" s="137"/>
      <c r="F12" s="137"/>
      <c r="G12" s="136">
        <f>G14+G18+G24+G26+G28+G22</f>
        <v>8050033.38</v>
      </c>
      <c r="H12" s="136">
        <f>H14+H18+H24+H26+H28</f>
        <v>5783890</v>
      </c>
      <c r="I12" s="136">
        <f>I14+I18+I24+I26+I28</f>
        <v>5789865</v>
      </c>
    </row>
    <row r="13" spans="1:9" ht="12.75" customHeight="1">
      <c r="A13" s="128"/>
      <c r="B13" s="135"/>
      <c r="C13" s="137"/>
      <c r="D13" s="137"/>
      <c r="E13" s="137"/>
      <c r="F13" s="137"/>
      <c r="G13" s="138"/>
      <c r="H13" s="138"/>
      <c r="I13" s="138"/>
    </row>
    <row r="14" spans="1:9" ht="42" customHeight="1">
      <c r="A14" s="129" t="s">
        <v>16</v>
      </c>
      <c r="B14" s="134" t="s">
        <v>310</v>
      </c>
      <c r="C14" s="137" t="s">
        <v>1</v>
      </c>
      <c r="D14" s="137" t="s">
        <v>12</v>
      </c>
      <c r="E14" s="137" t="s">
        <v>66</v>
      </c>
      <c r="F14" s="139"/>
      <c r="G14" s="138">
        <f aca="true" t="shared" si="0" ref="G14:I16">G15</f>
        <v>1698458</v>
      </c>
      <c r="H14" s="138">
        <f t="shared" si="0"/>
        <v>944370</v>
      </c>
      <c r="I14" s="138">
        <f t="shared" si="0"/>
        <v>953880</v>
      </c>
    </row>
    <row r="15" spans="1:9" ht="12.75">
      <c r="A15" s="128" t="s">
        <v>14</v>
      </c>
      <c r="B15" s="134" t="s">
        <v>310</v>
      </c>
      <c r="C15" s="137" t="s">
        <v>1</v>
      </c>
      <c r="D15" s="137" t="s">
        <v>12</v>
      </c>
      <c r="E15" s="137" t="s">
        <v>67</v>
      </c>
      <c r="F15" s="137"/>
      <c r="G15" s="138">
        <f t="shared" si="0"/>
        <v>1698458</v>
      </c>
      <c r="H15" s="138">
        <f t="shared" si="0"/>
        <v>944370</v>
      </c>
      <c r="I15" s="138">
        <f t="shared" si="0"/>
        <v>953880</v>
      </c>
    </row>
    <row r="16" spans="1:9" ht="21.75" customHeight="1">
      <c r="A16" s="128" t="s">
        <v>68</v>
      </c>
      <c r="B16" s="134" t="s">
        <v>310</v>
      </c>
      <c r="C16" s="137" t="s">
        <v>1</v>
      </c>
      <c r="D16" s="137" t="s">
        <v>12</v>
      </c>
      <c r="E16" s="137" t="s">
        <v>69</v>
      </c>
      <c r="F16" s="137"/>
      <c r="G16" s="138">
        <f t="shared" si="0"/>
        <v>1698458</v>
      </c>
      <c r="H16" s="138">
        <f t="shared" si="0"/>
        <v>944370</v>
      </c>
      <c r="I16" s="138">
        <f t="shared" si="0"/>
        <v>953880</v>
      </c>
    </row>
    <row r="17" spans="1:9" ht="63.75">
      <c r="A17" s="128" t="s">
        <v>70</v>
      </c>
      <c r="B17" s="134" t="s">
        <v>310</v>
      </c>
      <c r="C17" s="137" t="s">
        <v>1</v>
      </c>
      <c r="D17" s="137" t="s">
        <v>12</v>
      </c>
      <c r="E17" s="137" t="s">
        <v>69</v>
      </c>
      <c r="F17" s="137">
        <v>100</v>
      </c>
      <c r="G17" s="138">
        <f>'прил 4'!H11</f>
        <v>1698458</v>
      </c>
      <c r="H17" s="138">
        <f>'прил 4'!I11</f>
        <v>944370</v>
      </c>
      <c r="I17" s="138">
        <f>'прил 4'!J11</f>
        <v>953880</v>
      </c>
    </row>
    <row r="18" spans="1:9" ht="51">
      <c r="A18" s="129" t="s">
        <v>17</v>
      </c>
      <c r="B18" s="134" t="s">
        <v>310</v>
      </c>
      <c r="C18" s="137" t="s">
        <v>1</v>
      </c>
      <c r="D18" s="137" t="s">
        <v>3</v>
      </c>
      <c r="E18" s="137" t="s">
        <v>71</v>
      </c>
      <c r="F18" s="139"/>
      <c r="G18" s="140">
        <f>G19+G21+G20</f>
        <v>6173134</v>
      </c>
      <c r="H18" s="140">
        <f>H19+H21+H20</f>
        <v>4833820</v>
      </c>
      <c r="I18" s="140">
        <f>I19+I21+I20</f>
        <v>4830285</v>
      </c>
    </row>
    <row r="19" spans="1:9" ht="63.75">
      <c r="A19" s="128" t="s">
        <v>119</v>
      </c>
      <c r="B19" s="134" t="s">
        <v>310</v>
      </c>
      <c r="C19" s="137" t="s">
        <v>1</v>
      </c>
      <c r="D19" s="137" t="s">
        <v>3</v>
      </c>
      <c r="E19" s="137" t="s">
        <v>72</v>
      </c>
      <c r="F19" s="137">
        <v>100</v>
      </c>
      <c r="G19" s="141">
        <f>'прил 4'!H17</f>
        <v>5181200</v>
      </c>
      <c r="H19" s="141">
        <f>'прил 4'!I17</f>
        <v>4272150</v>
      </c>
      <c r="I19" s="141">
        <f>'прил 4'!J17</f>
        <v>4314850</v>
      </c>
    </row>
    <row r="20" spans="1:9" ht="25.5">
      <c r="A20" s="128" t="s">
        <v>121</v>
      </c>
      <c r="B20" s="134" t="s">
        <v>310</v>
      </c>
      <c r="C20" s="137" t="s">
        <v>1</v>
      </c>
      <c r="D20" s="137" t="s">
        <v>3</v>
      </c>
      <c r="E20" s="137" t="s">
        <v>73</v>
      </c>
      <c r="F20" s="137">
        <v>200</v>
      </c>
      <c r="G20" s="141">
        <f>'прил 4'!H21</f>
        <v>946434</v>
      </c>
      <c r="H20" s="141">
        <f>'прил 4'!I21</f>
        <v>561170</v>
      </c>
      <c r="I20" s="141">
        <f>'прил 4'!J21</f>
        <v>514935</v>
      </c>
    </row>
    <row r="21" spans="1:9" ht="17.25" customHeight="1">
      <c r="A21" s="128" t="s">
        <v>74</v>
      </c>
      <c r="B21" s="137" t="s">
        <v>310</v>
      </c>
      <c r="C21" s="137" t="s">
        <v>1</v>
      </c>
      <c r="D21" s="137" t="s">
        <v>3</v>
      </c>
      <c r="E21" s="137" t="s">
        <v>73</v>
      </c>
      <c r="F21" s="137">
        <v>800</v>
      </c>
      <c r="G21" s="142">
        <f>'прил 4'!H38</f>
        <v>45500</v>
      </c>
      <c r="H21" s="142">
        <f>'прил 4'!I38</f>
        <v>500</v>
      </c>
      <c r="I21" s="142">
        <f>'прил 4'!J38</f>
        <v>500</v>
      </c>
    </row>
    <row r="22" spans="1:9" ht="17.25" customHeight="1">
      <c r="A22" s="129" t="s">
        <v>399</v>
      </c>
      <c r="B22" s="134" t="s">
        <v>310</v>
      </c>
      <c r="C22" s="134" t="s">
        <v>1</v>
      </c>
      <c r="D22" s="134" t="s">
        <v>400</v>
      </c>
      <c r="E22" s="134" t="s">
        <v>160</v>
      </c>
      <c r="F22" s="137"/>
      <c r="G22" s="143">
        <f>G23</f>
        <v>170601.38</v>
      </c>
      <c r="H22" s="142"/>
      <c r="I22" s="142"/>
    </row>
    <row r="23" spans="1:9" ht="17.25" customHeight="1">
      <c r="A23" s="189" t="s">
        <v>74</v>
      </c>
      <c r="B23" s="137" t="s">
        <v>310</v>
      </c>
      <c r="C23" s="137" t="s">
        <v>1</v>
      </c>
      <c r="D23" s="137" t="s">
        <v>400</v>
      </c>
      <c r="E23" s="137" t="s">
        <v>403</v>
      </c>
      <c r="F23" s="137">
        <v>800</v>
      </c>
      <c r="G23" s="142">
        <f>'прил 4'!H47</f>
        <v>170601.38</v>
      </c>
      <c r="H23" s="142"/>
      <c r="I23" s="142"/>
    </row>
    <row r="24" spans="1:9" ht="25.5">
      <c r="A24" s="130" t="s">
        <v>75</v>
      </c>
      <c r="B24" s="134" t="s">
        <v>310</v>
      </c>
      <c r="C24" s="134" t="s">
        <v>1</v>
      </c>
      <c r="D24" s="134">
        <v>11</v>
      </c>
      <c r="E24" s="134" t="s">
        <v>160</v>
      </c>
      <c r="F24" s="134"/>
      <c r="G24" s="136">
        <f>G25</f>
        <v>5000</v>
      </c>
      <c r="H24" s="136">
        <f>H25</f>
        <v>5000</v>
      </c>
      <c r="I24" s="136">
        <f>I25</f>
        <v>5000</v>
      </c>
    </row>
    <row r="25" spans="1:9" ht="12.75">
      <c r="A25" s="128" t="s">
        <v>74</v>
      </c>
      <c r="B25" s="134" t="s">
        <v>310</v>
      </c>
      <c r="C25" s="137" t="s">
        <v>1</v>
      </c>
      <c r="D25" s="137">
        <v>11</v>
      </c>
      <c r="E25" s="139" t="s">
        <v>159</v>
      </c>
      <c r="F25" s="137">
        <v>800</v>
      </c>
      <c r="G25" s="138">
        <v>5000</v>
      </c>
      <c r="H25" s="138">
        <v>5000</v>
      </c>
      <c r="I25" s="138">
        <v>5000</v>
      </c>
    </row>
    <row r="26" spans="1:9" ht="25.5">
      <c r="A26" s="129" t="s">
        <v>77</v>
      </c>
      <c r="B26" s="134" t="s">
        <v>310</v>
      </c>
      <c r="C26" s="134" t="s">
        <v>2</v>
      </c>
      <c r="D26" s="134" t="s">
        <v>78</v>
      </c>
      <c r="E26" s="134" t="s">
        <v>143</v>
      </c>
      <c r="F26" s="137"/>
      <c r="G26" s="143">
        <f>G27</f>
        <v>700</v>
      </c>
      <c r="H26" s="143">
        <f>H27</f>
        <v>700</v>
      </c>
      <c r="I26" s="143">
        <f>I27</f>
        <v>700</v>
      </c>
    </row>
    <row r="27" spans="1:9" ht="25.5">
      <c r="A27" s="128" t="s">
        <v>121</v>
      </c>
      <c r="B27" s="134" t="s">
        <v>310</v>
      </c>
      <c r="C27" s="137" t="s">
        <v>1</v>
      </c>
      <c r="D27" s="137">
        <v>13</v>
      </c>
      <c r="E27" s="137" t="s">
        <v>142</v>
      </c>
      <c r="F27" s="137" t="s">
        <v>37</v>
      </c>
      <c r="G27" s="142">
        <v>700</v>
      </c>
      <c r="H27" s="142">
        <v>700</v>
      </c>
      <c r="I27" s="142">
        <v>700</v>
      </c>
    </row>
    <row r="28" spans="1:9" ht="24.75" customHeight="1">
      <c r="A28" s="64" t="s">
        <v>318</v>
      </c>
      <c r="B28" s="134" t="s">
        <v>310</v>
      </c>
      <c r="C28" s="134" t="s">
        <v>1</v>
      </c>
      <c r="D28" s="134">
        <v>13</v>
      </c>
      <c r="E28" s="134" t="s">
        <v>319</v>
      </c>
      <c r="F28" s="134"/>
      <c r="G28" s="143">
        <f>G29</f>
        <v>2140</v>
      </c>
      <c r="H28" s="143">
        <f>H29</f>
        <v>0</v>
      </c>
      <c r="I28" s="143">
        <f>I29</f>
        <v>0</v>
      </c>
    </row>
    <row r="29" spans="1:9" ht="24.75" customHeight="1">
      <c r="A29" s="67" t="s">
        <v>156</v>
      </c>
      <c r="B29" s="134" t="s">
        <v>310</v>
      </c>
      <c r="C29" s="66" t="s">
        <v>1</v>
      </c>
      <c r="D29" s="66">
        <v>13</v>
      </c>
      <c r="E29" s="66" t="s">
        <v>319</v>
      </c>
      <c r="F29" s="66">
        <v>200</v>
      </c>
      <c r="G29" s="142">
        <f>'прил 4'!H60</f>
        <v>2140</v>
      </c>
      <c r="H29" s="142">
        <f>'прил 4'!I58</f>
        <v>0</v>
      </c>
      <c r="I29" s="142">
        <f>'прил 4'!J58</f>
        <v>0</v>
      </c>
    </row>
    <row r="30" spans="1:9" ht="15" customHeight="1">
      <c r="A30" s="129" t="s">
        <v>15</v>
      </c>
      <c r="B30" s="134" t="s">
        <v>310</v>
      </c>
      <c r="C30" s="134" t="s">
        <v>12</v>
      </c>
      <c r="D30" s="134" t="s">
        <v>2</v>
      </c>
      <c r="E30" s="134" t="s">
        <v>79</v>
      </c>
      <c r="F30" s="137"/>
      <c r="G30" s="136">
        <f>G31</f>
        <v>173700</v>
      </c>
      <c r="H30" s="136">
        <f>H31</f>
        <v>182000</v>
      </c>
      <c r="I30" s="136">
        <f>I31</f>
        <v>188800</v>
      </c>
    </row>
    <row r="31" spans="1:9" ht="27.75" customHeight="1">
      <c r="A31" s="128" t="s">
        <v>18</v>
      </c>
      <c r="B31" s="134" t="s">
        <v>310</v>
      </c>
      <c r="C31" s="137" t="s">
        <v>12</v>
      </c>
      <c r="D31" s="137" t="s">
        <v>13</v>
      </c>
      <c r="E31" s="137" t="s">
        <v>82</v>
      </c>
      <c r="F31" s="137"/>
      <c r="G31" s="138">
        <f>G32+G33</f>
        <v>173700</v>
      </c>
      <c r="H31" s="138">
        <f>H32+H33</f>
        <v>182000</v>
      </c>
      <c r="I31" s="138">
        <f>I32+I33</f>
        <v>188800</v>
      </c>
    </row>
    <row r="32" spans="1:9" ht="63" customHeight="1">
      <c r="A32" s="128" t="s">
        <v>70</v>
      </c>
      <c r="B32" s="134" t="s">
        <v>310</v>
      </c>
      <c r="C32" s="137" t="s">
        <v>12</v>
      </c>
      <c r="D32" s="137" t="s">
        <v>13</v>
      </c>
      <c r="E32" s="137" t="s">
        <v>82</v>
      </c>
      <c r="F32" s="137">
        <v>100</v>
      </c>
      <c r="G32" s="138">
        <f>'прил 4'!H75</f>
        <v>162431</v>
      </c>
      <c r="H32" s="138">
        <f>'прил 4'!I75</f>
        <v>163784</v>
      </c>
      <c r="I32" s="138">
        <f>'прил 4'!J75</f>
        <v>171210</v>
      </c>
    </row>
    <row r="33" spans="1:9" ht="31.5" customHeight="1">
      <c r="A33" s="128" t="s">
        <v>121</v>
      </c>
      <c r="B33" s="134" t="s">
        <v>310</v>
      </c>
      <c r="C33" s="137" t="s">
        <v>12</v>
      </c>
      <c r="D33" s="137" t="s">
        <v>13</v>
      </c>
      <c r="E33" s="137" t="s">
        <v>82</v>
      </c>
      <c r="F33" s="137">
        <v>200</v>
      </c>
      <c r="G33" s="138">
        <f>'прил 4'!H78</f>
        <v>11269</v>
      </c>
      <c r="H33" s="138">
        <f>'прил 4'!I78</f>
        <v>18216</v>
      </c>
      <c r="I33" s="138">
        <f>'прил 4'!J78</f>
        <v>17590</v>
      </c>
    </row>
    <row r="34" spans="1:9" ht="31.5" customHeight="1">
      <c r="A34" s="110" t="s">
        <v>297</v>
      </c>
      <c r="B34" s="134" t="s">
        <v>310</v>
      </c>
      <c r="C34" s="65"/>
      <c r="D34" s="65"/>
      <c r="E34" s="65" t="s">
        <v>303</v>
      </c>
      <c r="F34" s="66"/>
      <c r="G34" s="136">
        <f>G35+G39+G41</f>
        <v>72500</v>
      </c>
      <c r="H34" s="136">
        <f>H35+H39+H41</f>
        <v>50000</v>
      </c>
      <c r="I34" s="136">
        <f>I35+I39+I41</f>
        <v>0</v>
      </c>
    </row>
    <row r="35" spans="1:9" ht="31.5" customHeight="1">
      <c r="A35" s="110" t="s">
        <v>298</v>
      </c>
      <c r="B35" s="134" t="s">
        <v>310</v>
      </c>
      <c r="C35" s="65" t="s">
        <v>304</v>
      </c>
      <c r="D35" s="65" t="s">
        <v>305</v>
      </c>
      <c r="E35" s="65" t="s">
        <v>303</v>
      </c>
      <c r="F35" s="66"/>
      <c r="G35" s="136">
        <f>G36</f>
        <v>70500</v>
      </c>
      <c r="H35" s="136">
        <f aca="true" t="shared" si="1" ref="H35:I37">H36</f>
        <v>50000</v>
      </c>
      <c r="I35" s="136">
        <f t="shared" si="1"/>
        <v>0</v>
      </c>
    </row>
    <row r="36" spans="1:9" ht="31.5" customHeight="1">
      <c r="A36" s="67" t="s">
        <v>299</v>
      </c>
      <c r="B36" s="134" t="s">
        <v>310</v>
      </c>
      <c r="C36" s="66" t="s">
        <v>304</v>
      </c>
      <c r="D36" s="66" t="s">
        <v>306</v>
      </c>
      <c r="E36" s="66" t="s">
        <v>303</v>
      </c>
      <c r="F36" s="66"/>
      <c r="G36" s="136">
        <f>G37</f>
        <v>70500</v>
      </c>
      <c r="H36" s="136">
        <f t="shared" si="1"/>
        <v>50000</v>
      </c>
      <c r="I36" s="136">
        <f t="shared" si="1"/>
        <v>0</v>
      </c>
    </row>
    <row r="37" spans="1:9" ht="31.5" customHeight="1">
      <c r="A37" s="64" t="s">
        <v>388</v>
      </c>
      <c r="B37" s="134" t="s">
        <v>310</v>
      </c>
      <c r="C37" s="66" t="s">
        <v>304</v>
      </c>
      <c r="D37" s="66" t="s">
        <v>306</v>
      </c>
      <c r="E37" s="66" t="s">
        <v>258</v>
      </c>
      <c r="F37" s="66"/>
      <c r="G37" s="138">
        <f>G38</f>
        <v>70500</v>
      </c>
      <c r="H37" s="138">
        <f t="shared" si="1"/>
        <v>50000</v>
      </c>
      <c r="I37" s="138">
        <f t="shared" si="1"/>
        <v>0</v>
      </c>
    </row>
    <row r="38" spans="1:9" ht="17.25" customHeight="1">
      <c r="A38" s="67" t="s">
        <v>300</v>
      </c>
      <c r="B38" s="134" t="s">
        <v>310</v>
      </c>
      <c r="C38" s="66" t="s">
        <v>304</v>
      </c>
      <c r="D38" s="66" t="s">
        <v>306</v>
      </c>
      <c r="E38" s="66" t="s">
        <v>320</v>
      </c>
      <c r="F38" s="66">
        <v>200</v>
      </c>
      <c r="G38" s="138">
        <f>'прил 4'!H87</f>
        <v>70500</v>
      </c>
      <c r="H38" s="138">
        <f>'прил 4'!I87</f>
        <v>50000</v>
      </c>
      <c r="I38" s="138">
        <f>'прил 4'!J87</f>
        <v>0</v>
      </c>
    </row>
    <row r="39" spans="1:9" ht="25.5" customHeight="1">
      <c r="A39" s="64" t="s">
        <v>389</v>
      </c>
      <c r="B39" s="134" t="s">
        <v>310</v>
      </c>
      <c r="C39" s="66" t="s">
        <v>304</v>
      </c>
      <c r="D39" s="66">
        <v>14</v>
      </c>
      <c r="E39" s="66" t="s">
        <v>350</v>
      </c>
      <c r="F39" s="66"/>
      <c r="G39" s="138">
        <f>G40</f>
        <v>1000</v>
      </c>
      <c r="H39" s="138"/>
      <c r="I39" s="138"/>
    </row>
    <row r="40" spans="1:9" ht="17.25" customHeight="1">
      <c r="A40" s="67" t="s">
        <v>321</v>
      </c>
      <c r="B40" s="134" t="s">
        <v>310</v>
      </c>
      <c r="C40" s="66" t="s">
        <v>304</v>
      </c>
      <c r="D40" s="66">
        <v>14</v>
      </c>
      <c r="E40" s="66" t="s">
        <v>324</v>
      </c>
      <c r="F40" s="66">
        <v>200</v>
      </c>
      <c r="G40" s="138">
        <f>'прил 4'!H93</f>
        <v>1000</v>
      </c>
      <c r="H40" s="138"/>
      <c r="I40" s="138"/>
    </row>
    <row r="41" spans="1:9" ht="36" customHeight="1">
      <c r="A41" s="64" t="s">
        <v>325</v>
      </c>
      <c r="B41" s="134" t="s">
        <v>310</v>
      </c>
      <c r="C41" s="66" t="s">
        <v>304</v>
      </c>
      <c r="D41" s="66">
        <v>14</v>
      </c>
      <c r="E41" s="66" t="s">
        <v>351</v>
      </c>
      <c r="F41" s="66"/>
      <c r="G41" s="138">
        <f>G42</f>
        <v>1000</v>
      </c>
      <c r="H41" s="138">
        <f>H42</f>
        <v>0</v>
      </c>
      <c r="I41" s="138"/>
    </row>
    <row r="42" spans="1:9" ht="17.25" customHeight="1">
      <c r="A42" s="67" t="s">
        <v>321</v>
      </c>
      <c r="B42" s="134" t="s">
        <v>310</v>
      </c>
      <c r="C42" s="66" t="s">
        <v>304</v>
      </c>
      <c r="D42" s="66">
        <v>14</v>
      </c>
      <c r="E42" s="66" t="s">
        <v>326</v>
      </c>
      <c r="F42" s="66">
        <v>200</v>
      </c>
      <c r="G42" s="138">
        <f>'прил 4'!H97</f>
        <v>1000</v>
      </c>
      <c r="H42" s="138"/>
      <c r="I42" s="138"/>
    </row>
    <row r="43" spans="1:9" ht="24.75" customHeight="1">
      <c r="A43" s="129" t="s">
        <v>133</v>
      </c>
      <c r="B43" s="134" t="s">
        <v>310</v>
      </c>
      <c r="C43" s="134" t="s">
        <v>3</v>
      </c>
      <c r="D43" s="137"/>
      <c r="E43" s="137"/>
      <c r="F43" s="137"/>
      <c r="G43" s="143">
        <f>G44+G54+G58</f>
        <v>3688050.64</v>
      </c>
      <c r="H43" s="143">
        <f>H44+H54+H58</f>
        <v>1126950</v>
      </c>
      <c r="I43" s="143">
        <f>I44+I54+I58</f>
        <v>1189430</v>
      </c>
    </row>
    <row r="44" spans="1:9" ht="21.75" customHeight="1" hidden="1">
      <c r="A44" s="129" t="s">
        <v>80</v>
      </c>
      <c r="B44" s="134" t="s">
        <v>310</v>
      </c>
      <c r="C44" s="134" t="s">
        <v>3</v>
      </c>
      <c r="D44" s="134" t="s">
        <v>1</v>
      </c>
      <c r="E44" s="134"/>
      <c r="F44" s="134"/>
      <c r="G44" s="143">
        <f>G45</f>
        <v>0</v>
      </c>
      <c r="H44" s="143">
        <f>H45</f>
        <v>0</v>
      </c>
      <c r="I44" s="143">
        <f>I45</f>
        <v>0</v>
      </c>
    </row>
    <row r="45" spans="1:9" ht="0.75" customHeight="1" hidden="1">
      <c r="A45" s="129" t="s">
        <v>47</v>
      </c>
      <c r="B45" s="134" t="s">
        <v>310</v>
      </c>
      <c r="C45" s="134" t="s">
        <v>3</v>
      </c>
      <c r="D45" s="134" t="s">
        <v>1</v>
      </c>
      <c r="E45" s="134" t="s">
        <v>81</v>
      </c>
      <c r="F45" s="134"/>
      <c r="G45" s="143">
        <f>G46+G50</f>
        <v>0</v>
      </c>
      <c r="H45" s="143">
        <f>H46+H50</f>
        <v>0</v>
      </c>
      <c r="I45" s="143">
        <f>I46+I50</f>
        <v>0</v>
      </c>
    </row>
    <row r="46" spans="1:9" ht="63.75" hidden="1">
      <c r="A46" s="128" t="s">
        <v>70</v>
      </c>
      <c r="B46" s="134" t="s">
        <v>310</v>
      </c>
      <c r="C46" s="137" t="s">
        <v>3</v>
      </c>
      <c r="D46" s="137" t="s">
        <v>1</v>
      </c>
      <c r="E46" s="137" t="s">
        <v>81</v>
      </c>
      <c r="F46" s="137">
        <v>100</v>
      </c>
      <c r="G46" s="142">
        <f>G47</f>
        <v>0</v>
      </c>
      <c r="H46" s="142">
        <f>H47</f>
        <v>0</v>
      </c>
      <c r="I46" s="142">
        <f>I47</f>
        <v>0</v>
      </c>
    </row>
    <row r="47" spans="1:9" ht="12.75" hidden="1">
      <c r="A47" s="128" t="s">
        <v>36</v>
      </c>
      <c r="B47" s="134" t="s">
        <v>310</v>
      </c>
      <c r="C47" s="137" t="s">
        <v>3</v>
      </c>
      <c r="D47" s="137" t="s">
        <v>1</v>
      </c>
      <c r="E47" s="137" t="s">
        <v>81</v>
      </c>
      <c r="F47" s="137">
        <v>120</v>
      </c>
      <c r="G47" s="142">
        <f>G48+G49</f>
        <v>0</v>
      </c>
      <c r="H47" s="142">
        <f>H48+H49</f>
        <v>0</v>
      </c>
      <c r="I47" s="142">
        <f>I48+I49</f>
        <v>0</v>
      </c>
    </row>
    <row r="48" spans="1:9" ht="25.5" hidden="1">
      <c r="A48" s="128" t="s">
        <v>102</v>
      </c>
      <c r="B48" s="134" t="s">
        <v>310</v>
      </c>
      <c r="C48" s="137" t="s">
        <v>3</v>
      </c>
      <c r="D48" s="137" t="s">
        <v>1</v>
      </c>
      <c r="E48" s="137" t="s">
        <v>81</v>
      </c>
      <c r="F48" s="137">
        <v>121</v>
      </c>
      <c r="G48" s="142">
        <v>0</v>
      </c>
      <c r="H48" s="142">
        <v>0</v>
      </c>
      <c r="I48" s="142">
        <v>0</v>
      </c>
    </row>
    <row r="49" spans="1:9" ht="38.25" hidden="1">
      <c r="A49" s="128" t="s">
        <v>103</v>
      </c>
      <c r="B49" s="134" t="s">
        <v>310</v>
      </c>
      <c r="C49" s="137" t="s">
        <v>3</v>
      </c>
      <c r="D49" s="137" t="s">
        <v>1</v>
      </c>
      <c r="E49" s="137" t="s">
        <v>81</v>
      </c>
      <c r="F49" s="137">
        <v>129</v>
      </c>
      <c r="G49" s="142">
        <v>0</v>
      </c>
      <c r="H49" s="142">
        <v>0</v>
      </c>
      <c r="I49" s="142">
        <v>0</v>
      </c>
    </row>
    <row r="50" spans="1:9" ht="25.5" hidden="1">
      <c r="A50" s="128" t="s">
        <v>121</v>
      </c>
      <c r="B50" s="134" t="s">
        <v>310</v>
      </c>
      <c r="C50" s="137" t="s">
        <v>3</v>
      </c>
      <c r="D50" s="137" t="s">
        <v>1</v>
      </c>
      <c r="E50" s="137" t="s">
        <v>81</v>
      </c>
      <c r="F50" s="137">
        <v>200</v>
      </c>
      <c r="G50" s="142">
        <f aca="true" t="shared" si="2" ref="G50:I51">G51</f>
        <v>0</v>
      </c>
      <c r="H50" s="142">
        <v>0</v>
      </c>
      <c r="I50" s="142">
        <f t="shared" si="2"/>
        <v>0</v>
      </c>
    </row>
    <row r="51" spans="1:9" ht="25.5" hidden="1">
      <c r="A51" s="128" t="s">
        <v>122</v>
      </c>
      <c r="B51" s="134" t="s">
        <v>310</v>
      </c>
      <c r="C51" s="137" t="s">
        <v>3</v>
      </c>
      <c r="D51" s="137" t="s">
        <v>1</v>
      </c>
      <c r="E51" s="137" t="s">
        <v>81</v>
      </c>
      <c r="F51" s="137">
        <v>240</v>
      </c>
      <c r="G51" s="142">
        <f t="shared" si="2"/>
        <v>0</v>
      </c>
      <c r="H51" s="142">
        <f t="shared" si="2"/>
        <v>0</v>
      </c>
      <c r="I51" s="142">
        <f t="shared" si="2"/>
        <v>0</v>
      </c>
    </row>
    <row r="52" spans="1:9" ht="25.5" hidden="1">
      <c r="A52" s="128" t="s">
        <v>116</v>
      </c>
      <c r="B52" s="134" t="s">
        <v>310</v>
      </c>
      <c r="C52" s="137" t="s">
        <v>3</v>
      </c>
      <c r="D52" s="137" t="s">
        <v>1</v>
      </c>
      <c r="E52" s="137" t="s">
        <v>81</v>
      </c>
      <c r="F52" s="137">
        <v>244</v>
      </c>
      <c r="G52" s="142">
        <v>0</v>
      </c>
      <c r="H52" s="142">
        <v>0</v>
      </c>
      <c r="I52" s="142">
        <v>0</v>
      </c>
    </row>
    <row r="53" spans="1:9" ht="12.75" hidden="1">
      <c r="A53" s="128"/>
      <c r="B53" s="134" t="s">
        <v>310</v>
      </c>
      <c r="C53" s="137"/>
      <c r="D53" s="137"/>
      <c r="E53" s="137"/>
      <c r="F53" s="137"/>
      <c r="G53" s="138"/>
      <c r="H53" s="138"/>
      <c r="I53" s="138"/>
    </row>
    <row r="54" spans="1:9" ht="15.75" customHeight="1">
      <c r="A54" s="129" t="s">
        <v>134</v>
      </c>
      <c r="B54" s="134" t="s">
        <v>310</v>
      </c>
      <c r="C54" s="134" t="s">
        <v>3</v>
      </c>
      <c r="D54" s="134" t="s">
        <v>48</v>
      </c>
      <c r="E54" s="134" t="s">
        <v>83</v>
      </c>
      <c r="F54" s="134"/>
      <c r="G54" s="136">
        <f>G57</f>
        <v>3687050.64</v>
      </c>
      <c r="H54" s="136">
        <f>H57</f>
        <v>1116950</v>
      </c>
      <c r="I54" s="136">
        <f>I57</f>
        <v>1179430</v>
      </c>
    </row>
    <row r="55" spans="1:9" ht="17.25" customHeight="1">
      <c r="A55" s="129" t="s">
        <v>84</v>
      </c>
      <c r="B55" s="134" t="s">
        <v>310</v>
      </c>
      <c r="C55" s="134" t="s">
        <v>3</v>
      </c>
      <c r="D55" s="134" t="s">
        <v>48</v>
      </c>
      <c r="E55" s="137" t="s">
        <v>85</v>
      </c>
      <c r="F55" s="137"/>
      <c r="G55" s="138">
        <f aca="true" t="shared" si="3" ref="G55:I56">G56</f>
        <v>3687050.64</v>
      </c>
      <c r="H55" s="138">
        <f t="shared" si="3"/>
        <v>1116950</v>
      </c>
      <c r="I55" s="138">
        <f t="shared" si="3"/>
        <v>1179430</v>
      </c>
    </row>
    <row r="56" spans="1:9" ht="18.75" customHeight="1">
      <c r="A56" s="129" t="s">
        <v>356</v>
      </c>
      <c r="B56" s="134" t="s">
        <v>310</v>
      </c>
      <c r="C56" s="137" t="s">
        <v>3</v>
      </c>
      <c r="D56" s="137" t="s">
        <v>48</v>
      </c>
      <c r="E56" s="137" t="s">
        <v>86</v>
      </c>
      <c r="F56" s="137"/>
      <c r="G56" s="138">
        <f t="shared" si="3"/>
        <v>3687050.64</v>
      </c>
      <c r="H56" s="138">
        <f t="shared" si="3"/>
        <v>1116950</v>
      </c>
      <c r="I56" s="138">
        <f t="shared" si="3"/>
        <v>1179430</v>
      </c>
    </row>
    <row r="57" spans="1:9" ht="25.5">
      <c r="A57" s="131" t="s">
        <v>121</v>
      </c>
      <c r="B57" s="134" t="s">
        <v>310</v>
      </c>
      <c r="C57" s="137" t="s">
        <v>3</v>
      </c>
      <c r="D57" s="137" t="s">
        <v>48</v>
      </c>
      <c r="E57" s="137" t="s">
        <v>86</v>
      </c>
      <c r="F57" s="137" t="s">
        <v>37</v>
      </c>
      <c r="G57" s="138">
        <f>'прил 4'!H107</f>
        <v>3687050.64</v>
      </c>
      <c r="H57" s="138">
        <f>'прил 4'!I107</f>
        <v>1116950</v>
      </c>
      <c r="I57" s="138">
        <f>'прил 4'!J107</f>
        <v>1179430</v>
      </c>
    </row>
    <row r="58" spans="1:9" ht="21.75">
      <c r="A58" s="64" t="s">
        <v>331</v>
      </c>
      <c r="B58" s="134" t="s">
        <v>310</v>
      </c>
      <c r="C58" s="137" t="s">
        <v>3</v>
      </c>
      <c r="D58" s="137">
        <v>12</v>
      </c>
      <c r="E58" s="137" t="s">
        <v>332</v>
      </c>
      <c r="F58" s="137"/>
      <c r="G58" s="138">
        <f>G59</f>
        <v>1000</v>
      </c>
      <c r="H58" s="138">
        <f>H59</f>
        <v>10000</v>
      </c>
      <c r="I58" s="138">
        <f>I59</f>
        <v>10000</v>
      </c>
    </row>
    <row r="59" spans="1:9" ht="12.75">
      <c r="A59" s="67" t="s">
        <v>328</v>
      </c>
      <c r="B59" s="134" t="s">
        <v>310</v>
      </c>
      <c r="C59" s="137" t="s">
        <v>3</v>
      </c>
      <c r="D59" s="137">
        <v>12</v>
      </c>
      <c r="E59" s="137" t="s">
        <v>333</v>
      </c>
      <c r="F59" s="137">
        <v>200</v>
      </c>
      <c r="G59" s="138">
        <f>'прил 4'!H111</f>
        <v>1000</v>
      </c>
      <c r="H59" s="138">
        <f>'прил 4'!I110</f>
        <v>10000</v>
      </c>
      <c r="I59" s="138">
        <f>'прил 4'!J110</f>
        <v>10000</v>
      </c>
    </row>
    <row r="60" spans="1:9" ht="26.25" customHeight="1">
      <c r="A60" s="132" t="s">
        <v>62</v>
      </c>
      <c r="B60" s="134" t="s">
        <v>310</v>
      </c>
      <c r="C60" s="134" t="s">
        <v>63</v>
      </c>
      <c r="D60" s="134" t="s">
        <v>2</v>
      </c>
      <c r="E60" s="134"/>
      <c r="F60" s="134"/>
      <c r="G60" s="136">
        <f>G61+G63+G68</f>
        <v>2497848</v>
      </c>
      <c r="H60" s="136">
        <f>G66+H64+H62</f>
        <v>452042</v>
      </c>
      <c r="I60" s="136">
        <f>H66+I64+I62</f>
        <v>444042</v>
      </c>
    </row>
    <row r="61" spans="1:9" ht="39.75" customHeight="1">
      <c r="A61" s="127" t="s">
        <v>327</v>
      </c>
      <c r="B61" s="134" t="s">
        <v>310</v>
      </c>
      <c r="C61" s="137" t="s">
        <v>63</v>
      </c>
      <c r="D61" s="137" t="s">
        <v>12</v>
      </c>
      <c r="E61" s="66" t="s">
        <v>337</v>
      </c>
      <c r="F61" s="134"/>
      <c r="G61" s="136">
        <f>G62</f>
        <v>1060</v>
      </c>
      <c r="H61" s="136">
        <f>H62</f>
        <v>0</v>
      </c>
      <c r="I61" s="136"/>
    </row>
    <row r="62" spans="1:9" ht="26.25" customHeight="1">
      <c r="A62" s="131" t="s">
        <v>121</v>
      </c>
      <c r="B62" s="134" t="s">
        <v>310</v>
      </c>
      <c r="C62" s="137" t="s">
        <v>63</v>
      </c>
      <c r="D62" s="137" t="s">
        <v>12</v>
      </c>
      <c r="E62" s="66" t="s">
        <v>337</v>
      </c>
      <c r="F62" s="134">
        <v>200</v>
      </c>
      <c r="G62" s="136">
        <f>'прил 4'!H115</f>
        <v>1060</v>
      </c>
      <c r="H62" s="136">
        <f>'прил 4'!I115</f>
        <v>0</v>
      </c>
      <c r="I62" s="136"/>
    </row>
    <row r="63" spans="1:9" ht="26.25" customHeight="1">
      <c r="A63" s="64" t="s">
        <v>136</v>
      </c>
      <c r="B63" s="134" t="s">
        <v>310</v>
      </c>
      <c r="C63" s="137" t="s">
        <v>63</v>
      </c>
      <c r="D63" s="137" t="s">
        <v>13</v>
      </c>
      <c r="E63" s="137" t="s">
        <v>332</v>
      </c>
      <c r="F63" s="137">
        <v>200</v>
      </c>
      <c r="G63" s="138">
        <f>G64+G66</f>
        <v>466788</v>
      </c>
      <c r="H63" s="138">
        <f>H64+H66</f>
        <v>452042</v>
      </c>
      <c r="I63" s="138">
        <f>I64+I66</f>
        <v>444042</v>
      </c>
    </row>
    <row r="64" spans="1:9" ht="26.25" customHeight="1">
      <c r="A64" s="64" t="s">
        <v>338</v>
      </c>
      <c r="B64" s="134" t="s">
        <v>310</v>
      </c>
      <c r="C64" s="137" t="s">
        <v>63</v>
      </c>
      <c r="D64" s="137" t="s">
        <v>13</v>
      </c>
      <c r="E64" s="137" t="s">
        <v>352</v>
      </c>
      <c r="F64" s="134"/>
      <c r="G64" s="136">
        <f>'прил 4'!H121</f>
        <v>62746</v>
      </c>
      <c r="H64" s="136">
        <f>H65</f>
        <v>48000</v>
      </c>
      <c r="I64" s="136">
        <f>I65</f>
        <v>40000</v>
      </c>
    </row>
    <row r="65" spans="1:9" ht="26.25" customHeight="1">
      <c r="A65" s="67" t="s">
        <v>156</v>
      </c>
      <c r="B65" s="134" t="s">
        <v>310</v>
      </c>
      <c r="C65" s="137" t="s">
        <v>63</v>
      </c>
      <c r="D65" s="137" t="s">
        <v>13</v>
      </c>
      <c r="E65" s="137" t="s">
        <v>352</v>
      </c>
      <c r="F65" s="137" t="s">
        <v>37</v>
      </c>
      <c r="G65" s="138">
        <f>'прил 4'!H121</f>
        <v>62746</v>
      </c>
      <c r="H65" s="138">
        <f>'прил 4'!I121</f>
        <v>48000</v>
      </c>
      <c r="I65" s="138">
        <f>'прил 4'!J121</f>
        <v>40000</v>
      </c>
    </row>
    <row r="66" spans="1:9" ht="26.25" customHeight="1">
      <c r="A66" s="132" t="s">
        <v>161</v>
      </c>
      <c r="B66" s="134" t="s">
        <v>310</v>
      </c>
      <c r="C66" s="65" t="s">
        <v>63</v>
      </c>
      <c r="D66" s="65" t="s">
        <v>13</v>
      </c>
      <c r="E66" s="65" t="s">
        <v>340</v>
      </c>
      <c r="F66" s="68"/>
      <c r="G66" s="136">
        <f>G67</f>
        <v>404042</v>
      </c>
      <c r="H66" s="136">
        <f>H67</f>
        <v>404042</v>
      </c>
      <c r="I66" s="136">
        <f>I67</f>
        <v>404042</v>
      </c>
    </row>
    <row r="67" spans="1:9" ht="28.5" customHeight="1">
      <c r="A67" s="131" t="s">
        <v>121</v>
      </c>
      <c r="B67" s="134" t="s">
        <v>310</v>
      </c>
      <c r="C67" s="66" t="s">
        <v>63</v>
      </c>
      <c r="D67" s="66" t="s">
        <v>13</v>
      </c>
      <c r="E67" s="66" t="s">
        <v>340</v>
      </c>
      <c r="F67" s="69">
        <v>200</v>
      </c>
      <c r="G67" s="138">
        <f>'прил 4'!H129</f>
        <v>404042</v>
      </c>
      <c r="H67" s="138">
        <f>'прил 4'!I129</f>
        <v>404042</v>
      </c>
      <c r="I67" s="138">
        <f>'прил 4'!J129</f>
        <v>404042</v>
      </c>
    </row>
    <row r="68" spans="1:9" ht="38.25" customHeight="1">
      <c r="A68" s="129" t="s">
        <v>398</v>
      </c>
      <c r="B68" s="134" t="s">
        <v>310</v>
      </c>
      <c r="C68" s="66" t="s">
        <v>63</v>
      </c>
      <c r="D68" s="66" t="s">
        <v>13</v>
      </c>
      <c r="E68" s="65" t="s">
        <v>397</v>
      </c>
      <c r="F68" s="134"/>
      <c r="G68" s="136">
        <f>G69</f>
        <v>2030000</v>
      </c>
      <c r="H68" s="136">
        <f>H69</f>
        <v>0</v>
      </c>
      <c r="I68" s="136">
        <f>I69</f>
        <v>0</v>
      </c>
    </row>
    <row r="69" spans="1:9" ht="26.25" customHeight="1">
      <c r="A69" s="128" t="s">
        <v>121</v>
      </c>
      <c r="B69" s="134" t="s">
        <v>310</v>
      </c>
      <c r="C69" s="66" t="s">
        <v>63</v>
      </c>
      <c r="D69" s="66" t="s">
        <v>13</v>
      </c>
      <c r="E69" s="66" t="s">
        <v>397</v>
      </c>
      <c r="F69" s="137">
        <v>200</v>
      </c>
      <c r="G69" s="138">
        <f>'прил 4'!H133</f>
        <v>2030000</v>
      </c>
      <c r="H69" s="138"/>
      <c r="I69" s="138"/>
    </row>
    <row r="70" spans="1:9" ht="12.75">
      <c r="A70" s="129" t="s">
        <v>353</v>
      </c>
      <c r="B70" s="137"/>
      <c r="C70" s="137"/>
      <c r="D70" s="137"/>
      <c r="E70" s="137"/>
      <c r="F70" s="137"/>
      <c r="G70" s="138"/>
      <c r="H70" s="138"/>
      <c r="I70" s="138"/>
    </row>
    <row r="71" spans="1:9" ht="12.75">
      <c r="A71" s="129" t="s">
        <v>38</v>
      </c>
      <c r="B71" s="134" t="s">
        <v>311</v>
      </c>
      <c r="C71" s="134" t="s">
        <v>4</v>
      </c>
      <c r="D71" s="134" t="s">
        <v>2</v>
      </c>
      <c r="E71" s="134" t="s">
        <v>66</v>
      </c>
      <c r="F71" s="134"/>
      <c r="G71" s="136">
        <f>G72</f>
        <v>4559028.88</v>
      </c>
      <c r="H71" s="136">
        <f>H72</f>
        <v>2725059</v>
      </c>
      <c r="I71" s="136">
        <f>I72</f>
        <v>2651800</v>
      </c>
    </row>
    <row r="72" spans="1:9" ht="12.75">
      <c r="A72" s="129" t="s">
        <v>91</v>
      </c>
      <c r="B72" s="134" t="s">
        <v>311</v>
      </c>
      <c r="C72" s="144" t="s">
        <v>4</v>
      </c>
      <c r="D72" s="134" t="s">
        <v>1</v>
      </c>
      <c r="E72" s="144" t="s">
        <v>92</v>
      </c>
      <c r="F72" s="135"/>
      <c r="G72" s="138">
        <f>G73+G78+G82</f>
        <v>4559028.88</v>
      </c>
      <c r="H72" s="138">
        <f>H73+H78+H82</f>
        <v>2725059</v>
      </c>
      <c r="I72" s="138">
        <f>I73+I78+I82</f>
        <v>2651800</v>
      </c>
    </row>
    <row r="73" spans="1:9" ht="12.75">
      <c r="A73" s="129" t="s">
        <v>93</v>
      </c>
      <c r="B73" s="134" t="s">
        <v>311</v>
      </c>
      <c r="C73" s="134" t="s">
        <v>4</v>
      </c>
      <c r="D73" s="134" t="s">
        <v>1</v>
      </c>
      <c r="E73" s="144" t="s">
        <v>94</v>
      </c>
      <c r="F73" s="145"/>
      <c r="G73" s="136">
        <f>G74+G76+G77</f>
        <v>3944152.88</v>
      </c>
      <c r="H73" s="136">
        <f>H74+H76+H77</f>
        <v>2362109</v>
      </c>
      <c r="I73" s="136">
        <f>I74+I76+I77</f>
        <v>2285500</v>
      </c>
    </row>
    <row r="74" spans="1:9" ht="25.5">
      <c r="A74" s="128" t="s">
        <v>95</v>
      </c>
      <c r="B74" s="134" t="s">
        <v>311</v>
      </c>
      <c r="C74" s="139" t="s">
        <v>4</v>
      </c>
      <c r="D74" s="139" t="s">
        <v>1</v>
      </c>
      <c r="E74" s="137" t="s">
        <v>96</v>
      </c>
      <c r="F74" s="139"/>
      <c r="G74" s="138">
        <f>G75</f>
        <v>3470332.88</v>
      </c>
      <c r="H74" s="138">
        <f>H75</f>
        <v>2068800</v>
      </c>
      <c r="I74" s="138">
        <f>I75</f>
        <v>2089450</v>
      </c>
    </row>
    <row r="75" spans="1:9" ht="63.75">
      <c r="A75" s="128" t="s">
        <v>70</v>
      </c>
      <c r="B75" s="134" t="s">
        <v>311</v>
      </c>
      <c r="C75" s="139" t="s">
        <v>4</v>
      </c>
      <c r="D75" s="139" t="s">
        <v>1</v>
      </c>
      <c r="E75" s="137" t="s">
        <v>96</v>
      </c>
      <c r="F75" s="139">
        <v>100</v>
      </c>
      <c r="G75" s="138">
        <f>'прил 4'!H166</f>
        <v>3470332.88</v>
      </c>
      <c r="H75" s="138">
        <f>'прил 4'!I166</f>
        <v>2068800</v>
      </c>
      <c r="I75" s="138">
        <f>'прил 4'!J166</f>
        <v>2089450</v>
      </c>
    </row>
    <row r="76" spans="1:9" ht="25.5">
      <c r="A76" s="128" t="s">
        <v>123</v>
      </c>
      <c r="B76" s="134" t="s">
        <v>311</v>
      </c>
      <c r="C76" s="139" t="s">
        <v>4</v>
      </c>
      <c r="D76" s="139" t="s">
        <v>1</v>
      </c>
      <c r="E76" s="137" t="s">
        <v>97</v>
      </c>
      <c r="F76" s="137">
        <v>200</v>
      </c>
      <c r="G76" s="138">
        <f>'прил 4'!H170</f>
        <v>464820</v>
      </c>
      <c r="H76" s="138">
        <f>'прил 4'!I170</f>
        <v>292309</v>
      </c>
      <c r="I76" s="138">
        <f>'прил 4'!J170</f>
        <v>195050</v>
      </c>
    </row>
    <row r="77" spans="1:9" ht="16.5" customHeight="1">
      <c r="A77" s="128" t="s">
        <v>74</v>
      </c>
      <c r="B77" s="134" t="s">
        <v>311</v>
      </c>
      <c r="C77" s="139" t="s">
        <v>4</v>
      </c>
      <c r="D77" s="139" t="s">
        <v>1</v>
      </c>
      <c r="E77" s="137" t="s">
        <v>97</v>
      </c>
      <c r="F77" s="137">
        <v>800</v>
      </c>
      <c r="G77" s="138">
        <f>'прил 4'!H180</f>
        <v>9000</v>
      </c>
      <c r="H77" s="138">
        <f>'прил 4'!I180</f>
        <v>1000</v>
      </c>
      <c r="I77" s="138">
        <f>'прил 4'!J180</f>
        <v>1000</v>
      </c>
    </row>
    <row r="78" spans="1:9" ht="12.75">
      <c r="A78" s="128" t="s">
        <v>98</v>
      </c>
      <c r="B78" s="134" t="s">
        <v>311</v>
      </c>
      <c r="C78" s="139" t="s">
        <v>4</v>
      </c>
      <c r="D78" s="139" t="s">
        <v>1</v>
      </c>
      <c r="E78" s="137" t="s">
        <v>99</v>
      </c>
      <c r="F78" s="139"/>
      <c r="G78" s="136">
        <f>G79+G80</f>
        <v>604876</v>
      </c>
      <c r="H78" s="136">
        <f>H79+H80</f>
        <v>352950</v>
      </c>
      <c r="I78" s="136">
        <f>I79+I80</f>
        <v>356300</v>
      </c>
    </row>
    <row r="79" spans="1:9" ht="63.75">
      <c r="A79" s="128" t="s">
        <v>70</v>
      </c>
      <c r="B79" s="134" t="s">
        <v>311</v>
      </c>
      <c r="C79" s="139" t="s">
        <v>4</v>
      </c>
      <c r="D79" s="139" t="s">
        <v>1</v>
      </c>
      <c r="E79" s="137" t="s">
        <v>100</v>
      </c>
      <c r="F79" s="139">
        <v>100</v>
      </c>
      <c r="G79" s="138">
        <f>'прил 4'!H182</f>
        <v>592376</v>
      </c>
      <c r="H79" s="138">
        <f>'прил 4'!I182</f>
        <v>342950</v>
      </c>
      <c r="I79" s="138">
        <f>'прил 4'!J182</f>
        <v>346300</v>
      </c>
    </row>
    <row r="80" spans="1:9" ht="24" customHeight="1">
      <c r="A80" s="128" t="s">
        <v>123</v>
      </c>
      <c r="B80" s="134" t="s">
        <v>311</v>
      </c>
      <c r="C80" s="139" t="s">
        <v>4</v>
      </c>
      <c r="D80" s="139" t="s">
        <v>1</v>
      </c>
      <c r="E80" s="137" t="s">
        <v>101</v>
      </c>
      <c r="F80" s="137">
        <v>200</v>
      </c>
      <c r="G80" s="138">
        <f>'прил 4'!H185</f>
        <v>12500</v>
      </c>
      <c r="H80" s="138">
        <f>'прил 4'!I185</f>
        <v>10000</v>
      </c>
      <c r="I80" s="138">
        <f>'прил 4'!J185</f>
        <v>10000</v>
      </c>
    </row>
    <row r="81" spans="1:9" ht="24" customHeight="1">
      <c r="A81" s="128" t="s">
        <v>342</v>
      </c>
      <c r="B81" s="134" t="s">
        <v>311</v>
      </c>
      <c r="C81" s="139" t="s">
        <v>4</v>
      </c>
      <c r="D81" s="139" t="s">
        <v>3</v>
      </c>
      <c r="E81" s="137"/>
      <c r="F81" s="137"/>
      <c r="G81" s="138"/>
      <c r="H81" s="138"/>
      <c r="I81" s="138"/>
    </row>
    <row r="82" spans="1:9" ht="24" customHeight="1">
      <c r="A82" s="67" t="s">
        <v>343</v>
      </c>
      <c r="B82" s="134" t="s">
        <v>311</v>
      </c>
      <c r="C82" s="139" t="s">
        <v>4</v>
      </c>
      <c r="D82" s="139" t="s">
        <v>3</v>
      </c>
      <c r="E82" s="66" t="s">
        <v>345</v>
      </c>
      <c r="F82" s="137"/>
      <c r="G82" s="138">
        <f>G83</f>
        <v>10000</v>
      </c>
      <c r="H82" s="138">
        <f>H83</f>
        <v>10000</v>
      </c>
      <c r="I82" s="138">
        <f>I83</f>
        <v>10000</v>
      </c>
    </row>
    <row r="83" spans="1:9" ht="24" customHeight="1">
      <c r="A83" s="67" t="s">
        <v>321</v>
      </c>
      <c r="B83" s="134" t="s">
        <v>311</v>
      </c>
      <c r="C83" s="139" t="s">
        <v>4</v>
      </c>
      <c r="D83" s="139" t="s">
        <v>3</v>
      </c>
      <c r="E83" s="66" t="s">
        <v>346</v>
      </c>
      <c r="F83" s="137">
        <v>200</v>
      </c>
      <c r="G83" s="138">
        <f>'прил 4'!H194</f>
        <v>10000</v>
      </c>
      <c r="H83" s="138">
        <f>'прил 4'!I194</f>
        <v>10000</v>
      </c>
      <c r="I83" s="138">
        <f>'прил 4'!J194</f>
        <v>10000</v>
      </c>
    </row>
    <row r="84" spans="1:9" ht="21" customHeight="1">
      <c r="A84" s="129" t="s">
        <v>39</v>
      </c>
      <c r="B84" s="134" t="s">
        <v>310</v>
      </c>
      <c r="C84" s="134">
        <v>10</v>
      </c>
      <c r="D84" s="134" t="s">
        <v>2</v>
      </c>
      <c r="E84" s="137"/>
      <c r="F84" s="137"/>
      <c r="G84" s="136">
        <f>G85</f>
        <v>182856</v>
      </c>
      <c r="H84" s="136">
        <f>H85</f>
        <v>63000</v>
      </c>
      <c r="I84" s="136">
        <f>I85</f>
        <v>64000</v>
      </c>
    </row>
    <row r="85" spans="1:9" ht="17.25" customHeight="1">
      <c r="A85" s="128" t="s">
        <v>42</v>
      </c>
      <c r="B85" s="134" t="s">
        <v>310</v>
      </c>
      <c r="C85" s="137" t="s">
        <v>40</v>
      </c>
      <c r="D85" s="137" t="s">
        <v>1</v>
      </c>
      <c r="E85" s="137" t="s">
        <v>88</v>
      </c>
      <c r="F85" s="137">
        <v>300</v>
      </c>
      <c r="G85" s="138">
        <f>'прил 4'!H138</f>
        <v>182856</v>
      </c>
      <c r="H85" s="138">
        <f>'прил 4'!I138</f>
        <v>63000</v>
      </c>
      <c r="I85" s="138">
        <f>'прил 4'!J138</f>
        <v>64000</v>
      </c>
    </row>
    <row r="86" spans="1:9" ht="18.75" customHeight="1">
      <c r="A86" s="64" t="s">
        <v>163</v>
      </c>
      <c r="B86" s="134" t="s">
        <v>310</v>
      </c>
      <c r="C86" s="65">
        <v>11</v>
      </c>
      <c r="D86" s="65" t="s">
        <v>2</v>
      </c>
      <c r="E86" s="65" t="s">
        <v>164</v>
      </c>
      <c r="F86" s="65"/>
      <c r="G86" s="136">
        <f aca="true" t="shared" si="4" ref="G86:I87">G87</f>
        <v>7546.4800000000105</v>
      </c>
      <c r="H86" s="136">
        <f t="shared" si="4"/>
        <v>30000</v>
      </c>
      <c r="I86" s="136">
        <f t="shared" si="4"/>
        <v>30000</v>
      </c>
    </row>
    <row r="87" spans="1:9" ht="18.75" customHeight="1">
      <c r="A87" s="70" t="s">
        <v>165</v>
      </c>
      <c r="B87" s="134" t="s">
        <v>310</v>
      </c>
      <c r="C87" s="137">
        <v>11</v>
      </c>
      <c r="D87" s="137" t="s">
        <v>12</v>
      </c>
      <c r="E87" s="137" t="s">
        <v>166</v>
      </c>
      <c r="F87" s="66"/>
      <c r="G87" s="138">
        <f t="shared" si="4"/>
        <v>7546.4800000000105</v>
      </c>
      <c r="H87" s="138">
        <f t="shared" si="4"/>
        <v>30000</v>
      </c>
      <c r="I87" s="138">
        <f t="shared" si="4"/>
        <v>30000</v>
      </c>
    </row>
    <row r="88" spans="1:9" ht="18.75" customHeight="1">
      <c r="A88" s="67" t="s">
        <v>167</v>
      </c>
      <c r="B88" s="134" t="s">
        <v>310</v>
      </c>
      <c r="C88" s="137">
        <v>11</v>
      </c>
      <c r="D88" s="137" t="s">
        <v>12</v>
      </c>
      <c r="E88" s="137" t="s">
        <v>168</v>
      </c>
      <c r="F88" s="137"/>
      <c r="G88" s="138">
        <f>G89</f>
        <v>7546.4800000000105</v>
      </c>
      <c r="H88" s="138">
        <f>H89</f>
        <v>30000</v>
      </c>
      <c r="I88" s="138">
        <f>I89</f>
        <v>30000</v>
      </c>
    </row>
    <row r="89" spans="1:9" ht="18.75" customHeight="1">
      <c r="A89" s="67" t="s">
        <v>156</v>
      </c>
      <c r="B89" s="134" t="s">
        <v>310</v>
      </c>
      <c r="C89" s="137">
        <v>11</v>
      </c>
      <c r="D89" s="137" t="s">
        <v>12</v>
      </c>
      <c r="E89" s="137" t="s">
        <v>168</v>
      </c>
      <c r="F89" s="137">
        <v>200</v>
      </c>
      <c r="G89" s="138">
        <f>'прил 4'!H146</f>
        <v>7546.4800000000105</v>
      </c>
      <c r="H89" s="138">
        <f>'прил 4'!I145</f>
        <v>30000</v>
      </c>
      <c r="I89" s="138">
        <f>'прил 4'!J145</f>
        <v>30000</v>
      </c>
    </row>
    <row r="90" spans="1:9" ht="18.75" customHeight="1">
      <c r="A90" s="64" t="s">
        <v>286</v>
      </c>
      <c r="B90" s="134" t="s">
        <v>310</v>
      </c>
      <c r="C90" s="65">
        <v>13</v>
      </c>
      <c r="D90" s="65" t="s">
        <v>2</v>
      </c>
      <c r="E90" s="65" t="s">
        <v>164</v>
      </c>
      <c r="F90" s="65"/>
      <c r="G90" s="136"/>
      <c r="H90" s="136">
        <f>H91</f>
        <v>1000</v>
      </c>
      <c r="I90" s="136">
        <f>I91</f>
        <v>1000</v>
      </c>
    </row>
    <row r="91" spans="1:9" ht="26.25" customHeight="1">
      <c r="A91" s="64" t="s">
        <v>285</v>
      </c>
      <c r="B91" s="134" t="s">
        <v>310</v>
      </c>
      <c r="C91" s="65">
        <v>13</v>
      </c>
      <c r="D91" s="65" t="s">
        <v>1</v>
      </c>
      <c r="E91" s="65" t="s">
        <v>164</v>
      </c>
      <c r="F91" s="66"/>
      <c r="G91" s="138"/>
      <c r="H91" s="138">
        <f>H92</f>
        <v>1000</v>
      </c>
      <c r="I91" s="138">
        <f>I92</f>
        <v>1000</v>
      </c>
    </row>
    <row r="92" spans="1:9" ht="18.75" customHeight="1">
      <c r="A92" s="67" t="s">
        <v>284</v>
      </c>
      <c r="B92" s="134" t="s">
        <v>310</v>
      </c>
      <c r="C92" s="66">
        <v>13</v>
      </c>
      <c r="D92" s="66" t="s">
        <v>1</v>
      </c>
      <c r="E92" s="66" t="s">
        <v>341</v>
      </c>
      <c r="F92" s="66">
        <v>700</v>
      </c>
      <c r="G92" s="138"/>
      <c r="H92" s="138">
        <f>'прил 4'!I151</f>
        <v>1000</v>
      </c>
      <c r="I92" s="138">
        <f>'прил 4'!J151</f>
        <v>1000</v>
      </c>
    </row>
    <row r="93" spans="1:9" ht="39" customHeight="1">
      <c r="A93" s="129" t="s">
        <v>128</v>
      </c>
      <c r="B93" s="134" t="s">
        <v>310</v>
      </c>
      <c r="C93" s="134">
        <v>14</v>
      </c>
      <c r="D93" s="134"/>
      <c r="E93" s="134"/>
      <c r="F93" s="134"/>
      <c r="G93" s="136">
        <f>G94</f>
        <v>26540.260000000002</v>
      </c>
      <c r="H93" s="136">
        <f>H94</f>
        <v>27000</v>
      </c>
      <c r="I93" s="136">
        <f>I94</f>
        <v>27000</v>
      </c>
    </row>
    <row r="94" spans="1:9" ht="23.25" customHeight="1">
      <c r="A94" s="128" t="s">
        <v>89</v>
      </c>
      <c r="B94" s="134" t="s">
        <v>310</v>
      </c>
      <c r="C94" s="137">
        <v>14</v>
      </c>
      <c r="D94" s="137" t="s">
        <v>13</v>
      </c>
      <c r="E94" s="137" t="s">
        <v>129</v>
      </c>
      <c r="F94" s="137"/>
      <c r="G94" s="138">
        <f>G96</f>
        <v>26540.260000000002</v>
      </c>
      <c r="H94" s="138">
        <f>H95</f>
        <v>27000</v>
      </c>
      <c r="I94" s="138">
        <f>I95</f>
        <v>27000</v>
      </c>
    </row>
    <row r="95" spans="1:9" ht="26.25" customHeight="1">
      <c r="A95" s="128" t="s">
        <v>135</v>
      </c>
      <c r="B95" s="134" t="s">
        <v>310</v>
      </c>
      <c r="C95" s="137">
        <v>14</v>
      </c>
      <c r="D95" s="137" t="s">
        <v>13</v>
      </c>
      <c r="E95" s="137" t="s">
        <v>90</v>
      </c>
      <c r="F95" s="137"/>
      <c r="G95" s="138">
        <f>G96</f>
        <v>26540.260000000002</v>
      </c>
      <c r="H95" s="138">
        <f>H96</f>
        <v>27000</v>
      </c>
      <c r="I95" s="138">
        <f>I96</f>
        <v>27000</v>
      </c>
    </row>
    <row r="96" spans="1:9" ht="15.75" customHeight="1">
      <c r="A96" s="128" t="s">
        <v>130</v>
      </c>
      <c r="B96" s="134" t="s">
        <v>310</v>
      </c>
      <c r="C96" s="137">
        <v>14</v>
      </c>
      <c r="D96" s="137" t="s">
        <v>13</v>
      </c>
      <c r="E96" s="137" t="s">
        <v>90</v>
      </c>
      <c r="F96" s="137" t="s">
        <v>131</v>
      </c>
      <c r="G96" s="138">
        <f>'прил 4'!H156</f>
        <v>26540.260000000002</v>
      </c>
      <c r="H96" s="138">
        <f>'прил 4'!I157</f>
        <v>27000</v>
      </c>
      <c r="I96" s="138">
        <f>'прил 4'!J155</f>
        <v>27000</v>
      </c>
    </row>
    <row r="97" spans="1:9" ht="12.75" hidden="1">
      <c r="A97" s="128" t="s">
        <v>64</v>
      </c>
      <c r="B97" s="137" t="s">
        <v>155</v>
      </c>
      <c r="C97" s="137">
        <v>14</v>
      </c>
      <c r="D97" s="137" t="s">
        <v>13</v>
      </c>
      <c r="E97" s="137" t="s">
        <v>90</v>
      </c>
      <c r="F97" s="137">
        <v>540</v>
      </c>
      <c r="G97" s="138">
        <v>0</v>
      </c>
      <c r="H97" s="138">
        <v>0</v>
      </c>
      <c r="I97" s="138">
        <v>0</v>
      </c>
    </row>
    <row r="98" spans="1:9" ht="12.75" hidden="1">
      <c r="A98" s="128"/>
      <c r="B98" s="137" t="s">
        <v>155</v>
      </c>
      <c r="C98" s="139"/>
      <c r="D98" s="139"/>
      <c r="E98" s="137"/>
      <c r="F98" s="139"/>
      <c r="G98" s="138"/>
      <c r="H98" s="138"/>
      <c r="I98" s="138"/>
    </row>
    <row r="99" spans="1:9" ht="12.75" hidden="1">
      <c r="A99" s="128"/>
      <c r="B99" s="137" t="s">
        <v>155</v>
      </c>
      <c r="C99" s="139"/>
      <c r="D99" s="139"/>
      <c r="E99" s="137"/>
      <c r="F99" s="139"/>
      <c r="G99" s="138"/>
      <c r="H99" s="138"/>
      <c r="I99" s="138"/>
    </row>
    <row r="100" spans="1:9" ht="12.75">
      <c r="A100" s="133" t="s">
        <v>132</v>
      </c>
      <c r="B100" s="146"/>
      <c r="C100" s="139"/>
      <c r="D100" s="147"/>
      <c r="E100" s="137"/>
      <c r="F100" s="139"/>
      <c r="G100" s="148"/>
      <c r="H100" s="149">
        <f>'прил 4'!I197</f>
        <v>252775</v>
      </c>
      <c r="I100" s="150">
        <f>'прил 4'!J197</f>
        <v>515602</v>
      </c>
    </row>
    <row r="101" spans="1:9" ht="14.25" customHeight="1">
      <c r="A101" s="133" t="s">
        <v>138</v>
      </c>
      <c r="B101" s="134"/>
      <c r="C101" s="137"/>
      <c r="D101" s="146"/>
      <c r="E101" s="137"/>
      <c r="F101" s="137"/>
      <c r="G101" s="148">
        <f>G10</f>
        <v>19258103.64</v>
      </c>
      <c r="H101" s="138">
        <f>H10</f>
        <v>10693716</v>
      </c>
      <c r="I101" s="138">
        <f>I10</f>
        <v>10901539</v>
      </c>
    </row>
    <row r="102" spans="1:6" ht="12.75">
      <c r="A102" s="38"/>
      <c r="B102" s="1"/>
      <c r="C102" s="1"/>
      <c r="D102" s="1"/>
      <c r="E102" s="1"/>
      <c r="F102" s="1"/>
    </row>
    <row r="103" spans="1:8" ht="12.75">
      <c r="A103" s="12"/>
      <c r="B103" s="3"/>
      <c r="C103" s="3"/>
      <c r="D103" s="3"/>
      <c r="E103" s="3"/>
      <c r="F103" s="3"/>
      <c r="G103" s="3"/>
      <c r="H103" s="121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217"/>
      <c r="C107" s="217"/>
      <c r="D107" s="217"/>
      <c r="E107" s="217"/>
      <c r="F107" s="217"/>
      <c r="G107" s="3"/>
    </row>
    <row r="108" spans="1:7" ht="12.75">
      <c r="A108" s="3"/>
      <c r="B108" s="38"/>
      <c r="C108" s="38"/>
      <c r="D108" s="38"/>
      <c r="E108" s="38"/>
      <c r="F108" s="38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218"/>
      <c r="B115" s="219"/>
      <c r="C115" s="3"/>
      <c r="D115" s="3"/>
      <c r="E115" s="3"/>
      <c r="F115" s="3"/>
      <c r="G115" s="3"/>
    </row>
    <row r="116" spans="1:7" ht="12.75" customHeight="1">
      <c r="A116" s="219"/>
      <c r="B116" s="219"/>
      <c r="C116" s="10"/>
      <c r="D116" s="10"/>
      <c r="E116" s="10"/>
      <c r="F116" s="10"/>
      <c r="G116" s="39"/>
    </row>
    <row r="117" spans="1:7" ht="12.75">
      <c r="A117" s="9"/>
      <c r="B117" s="9"/>
      <c r="C117" s="10"/>
      <c r="D117" s="10"/>
      <c r="E117" s="10"/>
      <c r="F117" s="10"/>
      <c r="G117" s="40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12"/>
      <c r="B119" s="1"/>
      <c r="C119" s="1"/>
      <c r="D119" s="1"/>
      <c r="E119" s="1"/>
      <c r="F119" s="1"/>
      <c r="G119" s="3"/>
    </row>
    <row r="120" spans="1:7" ht="12.75">
      <c r="A120" s="12"/>
      <c r="B120" s="3"/>
      <c r="C120" s="1"/>
      <c r="D120" s="1"/>
      <c r="E120" s="1"/>
      <c r="F120" s="1"/>
      <c r="G120" s="3"/>
    </row>
    <row r="121" spans="1:7" ht="12.75">
      <c r="A121" s="9"/>
      <c r="B121" s="1"/>
      <c r="C121" s="1"/>
      <c r="D121" s="1"/>
      <c r="E121" s="1"/>
      <c r="F121" s="2"/>
      <c r="G121" s="3"/>
    </row>
    <row r="122" spans="1:7" ht="12.75">
      <c r="A122" s="9"/>
      <c r="B122" s="1"/>
      <c r="C122" s="1"/>
      <c r="D122" s="1"/>
      <c r="E122" s="1"/>
      <c r="F122" s="1"/>
      <c r="G122" s="3"/>
    </row>
    <row r="123" spans="1:7" ht="51" customHeight="1">
      <c r="A123" s="12"/>
      <c r="B123" s="1"/>
      <c r="C123" s="1"/>
      <c r="D123" s="1"/>
      <c r="E123" s="1"/>
      <c r="F123" s="1"/>
      <c r="G123" s="3"/>
    </row>
    <row r="124" spans="1:7" ht="12.75">
      <c r="A124" s="9"/>
      <c r="B124" s="1"/>
      <c r="C124" s="1"/>
      <c r="D124" s="1"/>
      <c r="E124" s="1"/>
      <c r="F124" s="1"/>
      <c r="G124" s="3"/>
    </row>
    <row r="125" spans="1:7" ht="12.75">
      <c r="A125" s="3"/>
      <c r="B125" s="3"/>
      <c r="C125" s="1"/>
      <c r="D125" s="1"/>
      <c r="E125" s="1"/>
      <c r="F125" s="1"/>
      <c r="G125" s="3"/>
    </row>
    <row r="126" spans="1:7" ht="12.75">
      <c r="A126" s="9"/>
      <c r="B126" s="1"/>
      <c r="C126" s="1"/>
      <c r="D126" s="1"/>
      <c r="E126" s="1"/>
      <c r="F126" s="2"/>
      <c r="G126" s="3"/>
    </row>
    <row r="127" spans="1:7" ht="51" customHeight="1">
      <c r="A127" s="9"/>
      <c r="B127" s="1"/>
      <c r="C127" s="1"/>
      <c r="D127" s="1"/>
      <c r="E127" s="1"/>
      <c r="F127" s="1"/>
      <c r="G127" s="3"/>
    </row>
    <row r="128" spans="1:7" ht="12.75">
      <c r="A128" s="9"/>
      <c r="B128" s="1"/>
      <c r="C128" s="1"/>
      <c r="D128" s="1"/>
      <c r="E128" s="1"/>
      <c r="F128" s="1"/>
      <c r="G128" s="3"/>
    </row>
    <row r="129" spans="1:7" ht="12.75">
      <c r="A129" s="9"/>
      <c r="B129" s="1"/>
      <c r="C129" s="1"/>
      <c r="D129" s="1"/>
      <c r="E129" s="1"/>
      <c r="F129" s="1"/>
      <c r="G129" s="3"/>
    </row>
    <row r="130" spans="1:7" ht="12.75">
      <c r="A130" s="3"/>
      <c r="B130" s="1"/>
      <c r="C130" s="1"/>
      <c r="D130" s="1"/>
      <c r="E130" s="1"/>
      <c r="F130" s="1"/>
      <c r="G130" s="37"/>
    </row>
    <row r="131" spans="1:7" ht="12.75">
      <c r="A131" s="9"/>
      <c r="B131" s="1"/>
      <c r="C131" s="1"/>
      <c r="D131" s="1"/>
      <c r="E131" s="1"/>
      <c r="F131" s="1"/>
      <c r="G131" s="37"/>
    </row>
    <row r="132" spans="1:7" ht="12.75">
      <c r="A132" s="9"/>
      <c r="B132" s="1"/>
      <c r="C132" s="1"/>
      <c r="D132" s="1"/>
      <c r="E132" s="1"/>
      <c r="F132" s="1"/>
      <c r="G132" s="3"/>
    </row>
    <row r="133" spans="1:7" ht="12.75">
      <c r="A133" s="9"/>
      <c r="B133" s="1"/>
      <c r="C133" s="1"/>
      <c r="D133" s="1"/>
      <c r="E133" s="1"/>
      <c r="F133" s="1"/>
      <c r="G133" s="8"/>
    </row>
    <row r="134" spans="1:7" ht="12.75">
      <c r="A134" s="9"/>
      <c r="B134" s="1"/>
      <c r="C134" s="1"/>
      <c r="D134" s="1"/>
      <c r="E134" s="1"/>
      <c r="F134" s="1"/>
      <c r="G134" s="8"/>
    </row>
    <row r="135" spans="1:7" ht="12.75">
      <c r="A135" s="9"/>
      <c r="B135" s="1"/>
      <c r="C135" s="1"/>
      <c r="D135" s="1"/>
      <c r="E135" s="1"/>
      <c r="F135" s="1"/>
      <c r="G135" s="8"/>
    </row>
    <row r="136" spans="1:7" ht="12.75">
      <c r="A136" s="9"/>
      <c r="B136" s="1"/>
      <c r="C136" s="1"/>
      <c r="D136" s="1"/>
      <c r="E136" s="1"/>
      <c r="F136" s="1"/>
      <c r="G136" s="8"/>
    </row>
    <row r="137" spans="1:7" ht="12.75">
      <c r="A137" s="9"/>
      <c r="B137" s="1"/>
      <c r="C137" s="1"/>
      <c r="D137" s="1"/>
      <c r="E137" s="1"/>
      <c r="F137" s="1"/>
      <c r="G137" s="8"/>
    </row>
    <row r="138" spans="1:7" ht="12.75">
      <c r="A138" s="9"/>
      <c r="B138" s="1"/>
      <c r="C138" s="1"/>
      <c r="D138" s="1"/>
      <c r="E138" s="1"/>
      <c r="F138" s="1"/>
      <c r="G138" s="37"/>
    </row>
    <row r="139" spans="1:7" ht="12.75">
      <c r="A139" s="9"/>
      <c r="B139" s="1"/>
      <c r="C139" s="1"/>
      <c r="D139" s="1"/>
      <c r="E139" s="1"/>
      <c r="F139" s="1"/>
      <c r="G139" s="37"/>
    </row>
    <row r="140" spans="1:7" ht="12.75">
      <c r="A140" s="9"/>
      <c r="B140" s="1"/>
      <c r="C140" s="1"/>
      <c r="D140" s="1"/>
      <c r="E140" s="1"/>
      <c r="F140" s="1"/>
      <c r="G140" s="37"/>
    </row>
    <row r="141" spans="1:7" ht="12.75">
      <c r="A141" s="9"/>
      <c r="B141" s="1"/>
      <c r="C141" s="1"/>
      <c r="D141" s="1"/>
      <c r="E141" s="1"/>
      <c r="F141" s="1"/>
      <c r="G141" s="37"/>
    </row>
    <row r="142" spans="1:7" ht="12.75">
      <c r="A142" s="9"/>
      <c r="B142" s="1"/>
      <c r="C142" s="1"/>
      <c r="D142" s="1"/>
      <c r="E142" s="1"/>
      <c r="F142" s="1"/>
      <c r="G142" s="37"/>
    </row>
    <row r="143" spans="1:7" ht="12.75">
      <c r="A143" s="9"/>
      <c r="B143" s="1"/>
      <c r="C143" s="1"/>
      <c r="D143" s="1"/>
      <c r="E143" s="1"/>
      <c r="F143" s="1"/>
      <c r="G143" s="37"/>
    </row>
    <row r="144" spans="1:7" ht="12.75">
      <c r="A144" s="9"/>
      <c r="B144" s="1"/>
      <c r="C144" s="1"/>
      <c r="D144" s="1"/>
      <c r="E144" s="1"/>
      <c r="F144" s="1"/>
      <c r="G144" s="37"/>
    </row>
    <row r="145" spans="1:7" ht="12.75">
      <c r="A145" s="9"/>
      <c r="B145" s="1"/>
      <c r="C145" s="1"/>
      <c r="D145" s="1"/>
      <c r="E145" s="1"/>
      <c r="F145" s="1"/>
      <c r="G145" s="37"/>
    </row>
    <row r="146" spans="1:7" ht="12.75">
      <c r="A146" s="9"/>
      <c r="B146" s="1"/>
      <c r="C146" s="1"/>
      <c r="D146" s="1"/>
      <c r="E146" s="1"/>
      <c r="F146" s="1"/>
      <c r="G146" s="37"/>
    </row>
    <row r="147" spans="1:7" ht="12.75">
      <c r="A147" s="9"/>
      <c r="B147" s="1"/>
      <c r="C147" s="1"/>
      <c r="D147" s="1"/>
      <c r="E147" s="1"/>
      <c r="F147" s="1"/>
      <c r="G147" s="37"/>
    </row>
    <row r="148" spans="1:7" ht="12.75">
      <c r="A148" s="9"/>
      <c r="B148" s="1"/>
      <c r="C148" s="1"/>
      <c r="D148" s="1"/>
      <c r="E148" s="1"/>
      <c r="F148" s="1"/>
      <c r="G148" s="37"/>
    </row>
    <row r="149" spans="1:7" ht="12.75">
      <c r="A149" s="9"/>
      <c r="B149" s="1"/>
      <c r="C149" s="1"/>
      <c r="D149" s="1"/>
      <c r="E149" s="1"/>
      <c r="F149" s="1"/>
      <c r="G149" s="37"/>
    </row>
    <row r="150" spans="1:7" ht="12.75">
      <c r="A150" s="9"/>
      <c r="B150" s="1"/>
      <c r="C150" s="1"/>
      <c r="D150" s="1"/>
      <c r="E150" s="1"/>
      <c r="F150" s="1"/>
      <c r="G150" s="37"/>
    </row>
    <row r="151" spans="1:7" ht="12.75">
      <c r="A151" s="9"/>
      <c r="B151" s="1"/>
      <c r="C151" s="1"/>
      <c r="D151" s="1"/>
      <c r="E151" s="1"/>
      <c r="F151" s="1"/>
      <c r="G151" s="37"/>
    </row>
    <row r="152" spans="1:7" ht="12.75">
      <c r="A152" s="9"/>
      <c r="B152" s="1"/>
      <c r="C152" s="1"/>
      <c r="D152" s="1"/>
      <c r="E152" s="1"/>
      <c r="F152" s="1"/>
      <c r="G152" s="37"/>
    </row>
    <row r="153" spans="1:7" ht="12.75">
      <c r="A153" s="9"/>
      <c r="B153" s="1"/>
      <c r="C153" s="1"/>
      <c r="D153" s="1"/>
      <c r="E153" s="1"/>
      <c r="F153" s="1"/>
      <c r="G153" s="37"/>
    </row>
    <row r="154" spans="1:7" ht="12.75">
      <c r="A154" s="9"/>
      <c r="B154" s="1"/>
      <c r="C154" s="1"/>
      <c r="D154" s="1"/>
      <c r="E154" s="1"/>
      <c r="F154" s="1"/>
      <c r="G154" s="37"/>
    </row>
    <row r="155" spans="1:7" ht="12.75">
      <c r="A155" s="9"/>
      <c r="B155" s="1"/>
      <c r="C155" s="1"/>
      <c r="D155" s="1"/>
      <c r="E155" s="1"/>
      <c r="F155" s="1"/>
      <c r="G155" s="37"/>
    </row>
    <row r="156" spans="1:7" ht="12.75">
      <c r="A156" s="3"/>
      <c r="B156" s="3"/>
      <c r="C156" s="2"/>
      <c r="D156" s="1"/>
      <c r="E156" s="2"/>
      <c r="F156" s="1"/>
      <c r="G156" s="8"/>
    </row>
    <row r="157" spans="1:7" ht="12.75">
      <c r="A157" s="3"/>
      <c r="B157" s="3"/>
      <c r="C157" s="2"/>
      <c r="D157" s="1"/>
      <c r="E157" s="2"/>
      <c r="F157" s="1"/>
      <c r="G157" s="8"/>
    </row>
    <row r="158" spans="1:7" ht="12.75">
      <c r="A158" s="9"/>
      <c r="B158" s="3"/>
      <c r="C158" s="2"/>
      <c r="D158" s="1"/>
      <c r="E158" s="2"/>
      <c r="F158" s="1"/>
      <c r="G158" s="8"/>
    </row>
    <row r="159" spans="1:7" ht="12.75">
      <c r="A159" s="9"/>
      <c r="B159" s="3"/>
      <c r="C159" s="1"/>
      <c r="D159" s="1"/>
      <c r="E159" s="1"/>
      <c r="F159" s="1"/>
      <c r="G159" s="37"/>
    </row>
    <row r="160" spans="1:7" ht="12.75">
      <c r="A160" s="9"/>
      <c r="B160" s="3"/>
      <c r="C160" s="1"/>
      <c r="D160" s="1"/>
      <c r="E160" s="1"/>
      <c r="F160" s="1"/>
      <c r="G160" s="37"/>
    </row>
    <row r="161" spans="1:7" ht="12.75">
      <c r="A161" s="3"/>
      <c r="B161" s="3"/>
      <c r="C161" s="1"/>
      <c r="D161" s="1"/>
      <c r="E161" s="1"/>
      <c r="F161" s="1"/>
      <c r="G161" s="3"/>
    </row>
    <row r="162" spans="1:7" ht="12.75">
      <c r="A162" s="9"/>
      <c r="B162" s="1"/>
      <c r="C162" s="1"/>
      <c r="D162" s="1"/>
      <c r="E162" s="1"/>
      <c r="F162" s="1"/>
      <c r="G162" s="3"/>
    </row>
    <row r="163" spans="1:7" ht="12.75">
      <c r="A163" s="9"/>
      <c r="B163" s="1"/>
      <c r="C163" s="1"/>
      <c r="D163" s="1"/>
      <c r="E163" s="1"/>
      <c r="F163" s="1"/>
      <c r="G163" s="3"/>
    </row>
    <row r="164" spans="1:7" ht="12.75">
      <c r="A164" s="9"/>
      <c r="B164" s="1"/>
      <c r="C164" s="1"/>
      <c r="D164" s="1"/>
      <c r="E164" s="1"/>
      <c r="F164" s="1"/>
      <c r="G164" s="3"/>
    </row>
    <row r="165" spans="1:7" ht="12.75">
      <c r="A165" s="9"/>
      <c r="B165" s="1"/>
      <c r="C165" s="1"/>
      <c r="D165" s="1"/>
      <c r="E165" s="1"/>
      <c r="F165" s="1"/>
      <c r="G165" s="3"/>
    </row>
    <row r="166" spans="1:7" ht="12.75">
      <c r="A166" s="9"/>
      <c r="B166" s="1"/>
      <c r="C166" s="1"/>
      <c r="D166" s="1"/>
      <c r="E166" s="1"/>
      <c r="F166" s="1"/>
      <c r="G166" s="3"/>
    </row>
    <row r="167" spans="1:7" ht="12.75">
      <c r="A167" s="9"/>
      <c r="B167" s="1"/>
      <c r="C167" s="1"/>
      <c r="D167" s="1"/>
      <c r="E167" s="1"/>
      <c r="F167" s="1"/>
      <c r="G167" s="3"/>
    </row>
    <row r="168" spans="1:7" ht="12.75">
      <c r="A168" s="9"/>
      <c r="B168" s="1"/>
      <c r="C168" s="1"/>
      <c r="D168" s="1"/>
      <c r="E168" s="1"/>
      <c r="F168" s="1"/>
      <c r="G168" s="3"/>
    </row>
    <row r="169" spans="1:7" ht="12.75">
      <c r="A169" s="9"/>
      <c r="B169" s="1"/>
      <c r="C169" s="1"/>
      <c r="D169" s="1"/>
      <c r="E169" s="1"/>
      <c r="F169" s="1"/>
      <c r="G169" s="3"/>
    </row>
    <row r="170" spans="1:7" ht="12.75">
      <c r="A170" s="9"/>
      <c r="B170" s="1"/>
      <c r="C170" s="1"/>
      <c r="D170" s="1"/>
      <c r="E170" s="1"/>
      <c r="F170" s="1"/>
      <c r="G170" s="3"/>
    </row>
    <row r="171" spans="1:7" ht="12.75">
      <c r="A171" s="9"/>
      <c r="B171" s="1"/>
      <c r="C171" s="1"/>
      <c r="D171" s="1"/>
      <c r="E171" s="1"/>
      <c r="F171" s="1"/>
      <c r="G171" s="3"/>
    </row>
    <row r="172" spans="1:7" ht="12.75">
      <c r="A172" s="9"/>
      <c r="B172" s="1"/>
      <c r="C172" s="1"/>
      <c r="D172" s="1"/>
      <c r="E172" s="1"/>
      <c r="F172" s="1"/>
      <c r="G172" s="3"/>
    </row>
    <row r="173" spans="1:7" ht="12.75">
      <c r="A173" s="9"/>
      <c r="B173" s="1"/>
      <c r="C173" s="1"/>
      <c r="D173" s="1"/>
      <c r="E173" s="1"/>
      <c r="F173" s="1"/>
      <c r="G173" s="3"/>
    </row>
    <row r="174" spans="1:7" ht="12.75">
      <c r="A174" s="9"/>
      <c r="B174" s="1"/>
      <c r="C174" s="1"/>
      <c r="D174" s="1"/>
      <c r="E174" s="1"/>
      <c r="F174" s="1"/>
      <c r="G174" s="3"/>
    </row>
    <row r="175" spans="1:7" ht="12.75">
      <c r="A175" s="9"/>
      <c r="B175" s="1"/>
      <c r="C175" s="1"/>
      <c r="D175" s="1"/>
      <c r="E175" s="1"/>
      <c r="F175" s="1"/>
      <c r="G175" s="37"/>
    </row>
    <row r="176" spans="1:7" ht="12.75">
      <c r="A176" s="9"/>
      <c r="B176" s="1"/>
      <c r="C176" s="1"/>
      <c r="D176" s="1"/>
      <c r="E176" s="1"/>
      <c r="F176" s="1"/>
      <c r="G176" s="3"/>
    </row>
    <row r="177" spans="1:7" ht="12.75">
      <c r="A177" s="9"/>
      <c r="B177" s="1"/>
      <c r="C177" s="1"/>
      <c r="D177" s="1"/>
      <c r="E177" s="1"/>
      <c r="F177" s="1"/>
      <c r="G177" s="37"/>
    </row>
    <row r="178" spans="1:7" ht="12.75">
      <c r="A178" s="9"/>
      <c r="B178" s="1"/>
      <c r="C178" s="1"/>
      <c r="D178" s="1"/>
      <c r="E178" s="1"/>
      <c r="F178" s="1"/>
      <c r="G178" s="37"/>
    </row>
    <row r="179" spans="1:7" ht="12.75">
      <c r="A179" s="9"/>
      <c r="B179" s="1"/>
      <c r="C179" s="2"/>
      <c r="D179" s="2"/>
      <c r="E179" s="1"/>
      <c r="F179" s="2"/>
      <c r="G179" s="3"/>
    </row>
    <row r="180" spans="1:7" ht="12.75">
      <c r="A180" s="9"/>
      <c r="B180" s="1"/>
      <c r="C180" s="2"/>
      <c r="D180" s="2"/>
      <c r="E180" s="1"/>
      <c r="F180" s="2"/>
      <c r="G180" s="3"/>
    </row>
    <row r="181" spans="1:7" ht="12.75">
      <c r="A181" s="9"/>
      <c r="B181" s="1"/>
      <c r="C181" s="2"/>
      <c r="D181" s="2"/>
      <c r="E181" s="1"/>
      <c r="F181" s="2"/>
      <c r="G181" s="3"/>
    </row>
    <row r="182" spans="1:7" ht="12.75">
      <c r="A182" s="9"/>
      <c r="B182" s="1"/>
      <c r="C182" s="2"/>
      <c r="D182" s="2"/>
      <c r="E182" s="1"/>
      <c r="F182" s="2"/>
      <c r="G182" s="3"/>
    </row>
    <row r="183" spans="1:7" ht="12.75">
      <c r="A183" s="9"/>
      <c r="B183" s="1"/>
      <c r="C183" s="2"/>
      <c r="D183" s="2"/>
      <c r="E183" s="1"/>
      <c r="F183" s="2"/>
      <c r="G183" s="3"/>
    </row>
    <row r="184" spans="1:7" ht="12.75">
      <c r="A184" s="9"/>
      <c r="B184" s="1"/>
      <c r="C184" s="2"/>
      <c r="D184" s="2"/>
      <c r="E184" s="1"/>
      <c r="F184" s="2"/>
      <c r="G184" s="3"/>
    </row>
    <row r="185" spans="1:7" ht="12.75">
      <c r="A185" s="9"/>
      <c r="B185" s="1"/>
      <c r="C185" s="2"/>
      <c r="D185" s="2"/>
      <c r="E185" s="1"/>
      <c r="F185" s="2"/>
      <c r="G185" s="3"/>
    </row>
    <row r="186" spans="1:7" ht="12.75">
      <c r="A186" s="9"/>
      <c r="B186" s="1"/>
      <c r="C186" s="2"/>
      <c r="D186" s="2"/>
      <c r="E186" s="1"/>
      <c r="F186" s="2"/>
      <c r="G186" s="3"/>
    </row>
    <row r="187" spans="1:7" ht="12.75">
      <c r="A187" s="9"/>
      <c r="B187" s="1"/>
      <c r="C187" s="2"/>
      <c r="D187" s="2"/>
      <c r="E187" s="1"/>
      <c r="F187" s="2"/>
      <c r="G187" s="3"/>
    </row>
    <row r="188" spans="1:7" ht="12.75">
      <c r="A188" s="9"/>
      <c r="B188" s="1"/>
      <c r="C188" s="2"/>
      <c r="D188" s="2"/>
      <c r="E188" s="1"/>
      <c r="F188" s="2"/>
      <c r="G188" s="3"/>
    </row>
    <row r="189" spans="1:7" ht="12.75">
      <c r="A189" s="9"/>
      <c r="B189" s="1"/>
      <c r="C189" s="2"/>
      <c r="D189" s="2"/>
      <c r="E189" s="1"/>
      <c r="F189" s="2"/>
      <c r="G189" s="3"/>
    </row>
    <row r="190" spans="1:7" ht="12.75">
      <c r="A190" s="9"/>
      <c r="B190" s="1"/>
      <c r="C190" s="2"/>
      <c r="D190" s="2"/>
      <c r="E190" s="1"/>
      <c r="F190" s="1"/>
      <c r="G190" s="3"/>
    </row>
    <row r="191" spans="1:7" ht="12.75">
      <c r="A191" s="9"/>
      <c r="B191" s="1"/>
      <c r="C191" s="2"/>
      <c r="D191" s="2"/>
      <c r="E191" s="1"/>
      <c r="F191" s="1"/>
      <c r="G191" s="3"/>
    </row>
    <row r="192" spans="1:7" ht="12.75">
      <c r="A192" s="9"/>
      <c r="B192" s="1"/>
      <c r="C192" s="2"/>
      <c r="D192" s="2"/>
      <c r="E192" s="1"/>
      <c r="F192" s="1"/>
      <c r="G192" s="3"/>
    </row>
    <row r="193" spans="1:7" ht="12.75">
      <c r="A193" s="9"/>
      <c r="B193" s="1"/>
      <c r="C193" s="2"/>
      <c r="D193" s="2"/>
      <c r="E193" s="1"/>
      <c r="F193" s="2"/>
      <c r="G193" s="3"/>
    </row>
    <row r="194" spans="1:7" ht="12.75">
      <c r="A194" s="9"/>
      <c r="B194" s="1"/>
      <c r="C194" s="2"/>
      <c r="D194" s="2"/>
      <c r="E194" s="1"/>
      <c r="F194" s="2"/>
      <c r="G194" s="3"/>
    </row>
    <row r="195" spans="1:7" ht="12.75">
      <c r="A195" s="9"/>
      <c r="B195" s="1"/>
      <c r="C195" s="2"/>
      <c r="D195" s="2"/>
      <c r="E195" s="1"/>
      <c r="F195" s="2"/>
      <c r="G195" s="3"/>
    </row>
    <row r="196" spans="1:7" ht="12.75">
      <c r="A196" s="9"/>
      <c r="B196" s="1"/>
      <c r="C196" s="2"/>
      <c r="D196" s="2"/>
      <c r="E196" s="1"/>
      <c r="F196" s="2"/>
      <c r="G196" s="3"/>
    </row>
    <row r="197" spans="1:7" ht="12.75">
      <c r="A197" s="9"/>
      <c r="B197" s="1"/>
      <c r="C197" s="2"/>
      <c r="D197" s="2"/>
      <c r="E197" s="1"/>
      <c r="F197" s="2"/>
      <c r="G197" s="3"/>
    </row>
    <row r="198" spans="1:7" ht="12.75">
      <c r="A198" s="9"/>
      <c r="B198" s="1"/>
      <c r="C198" s="2"/>
      <c r="D198" s="2"/>
      <c r="E198" s="1"/>
      <c r="F198" s="2"/>
      <c r="G198" s="3"/>
    </row>
    <row r="199" spans="1:7" ht="12.75">
      <c r="A199" s="9"/>
      <c r="B199" s="1"/>
      <c r="C199" s="2"/>
      <c r="D199" s="2"/>
      <c r="E199" s="1"/>
      <c r="F199" s="2"/>
      <c r="G199" s="3"/>
    </row>
    <row r="200" spans="1:7" ht="12.75">
      <c r="A200" s="9"/>
      <c r="B200" s="1"/>
      <c r="C200" s="2"/>
      <c r="D200" s="2"/>
      <c r="E200" s="1"/>
      <c r="F200" s="2"/>
      <c r="G200" s="3"/>
    </row>
    <row r="201" spans="1:7" ht="12.75">
      <c r="A201" s="9"/>
      <c r="B201" s="1"/>
      <c r="C201" s="2"/>
      <c r="D201" s="2"/>
      <c r="E201" s="1"/>
      <c r="F201" s="1"/>
      <c r="G201" s="3"/>
    </row>
    <row r="202" spans="1:7" ht="12.75">
      <c r="A202" s="9"/>
      <c r="B202" s="1"/>
      <c r="C202" s="2"/>
      <c r="D202" s="2"/>
      <c r="E202" s="1"/>
      <c r="F202" s="1"/>
      <c r="G202" s="3"/>
    </row>
    <row r="203" spans="1:7" ht="12.75">
      <c r="A203" s="9"/>
      <c r="B203" s="1"/>
      <c r="C203" s="2"/>
      <c r="D203" s="2"/>
      <c r="E203" s="1"/>
      <c r="F203" s="1"/>
      <c r="G203" s="3"/>
    </row>
    <row r="204" spans="1:7" ht="12.75">
      <c r="A204" s="9"/>
      <c r="B204" s="1"/>
      <c r="C204" s="2"/>
      <c r="D204" s="2"/>
      <c r="E204" s="1"/>
      <c r="F204" s="1"/>
      <c r="G204" s="3"/>
    </row>
    <row r="205" spans="1:7" ht="12.75">
      <c r="A205" s="9"/>
      <c r="B205" s="1"/>
      <c r="C205" s="2"/>
      <c r="D205" s="2"/>
      <c r="E205" s="1"/>
      <c r="F205" s="1"/>
      <c r="G205" s="3"/>
    </row>
    <row r="206" spans="1:7" ht="12.75">
      <c r="A206" s="9"/>
      <c r="B206" s="1"/>
      <c r="C206" s="2"/>
      <c r="D206" s="2"/>
      <c r="E206" s="1"/>
      <c r="F206" s="1"/>
      <c r="G206" s="3"/>
    </row>
    <row r="207" spans="1:7" ht="12.75">
      <c r="A207" s="9"/>
      <c r="B207" s="1"/>
      <c r="C207" s="2"/>
      <c r="D207" s="2"/>
      <c r="E207" s="1"/>
      <c r="F207" s="1"/>
      <c r="G207" s="3"/>
    </row>
    <row r="208" spans="1:7" ht="12.75">
      <c r="A208" s="9"/>
      <c r="B208" s="1"/>
      <c r="C208" s="2"/>
      <c r="D208" s="2"/>
      <c r="E208" s="1"/>
      <c r="F208" s="1"/>
      <c r="G208" s="3"/>
    </row>
    <row r="209" spans="1:7" ht="12.75">
      <c r="A209" s="9"/>
      <c r="B209" s="1"/>
      <c r="C209" s="1"/>
      <c r="D209" s="1"/>
      <c r="E209" s="1"/>
      <c r="F209" s="1"/>
      <c r="G209" s="37"/>
    </row>
    <row r="210" spans="1:7" ht="12.75">
      <c r="A210" s="9"/>
      <c r="B210" s="3"/>
      <c r="C210" s="1"/>
      <c r="D210" s="1"/>
      <c r="E210" s="1"/>
      <c r="F210" s="1"/>
      <c r="G210" s="3"/>
    </row>
    <row r="211" spans="1:7" ht="12.75">
      <c r="A211" s="9"/>
      <c r="B211" s="1"/>
      <c r="C211" s="1"/>
      <c r="D211" s="1"/>
      <c r="E211" s="1"/>
      <c r="F211" s="1"/>
      <c r="G211" s="3"/>
    </row>
    <row r="212" spans="1:7" ht="12.75">
      <c r="A212" s="9"/>
      <c r="B212" s="1"/>
      <c r="C212" s="2"/>
      <c r="D212" s="2"/>
      <c r="E212" s="1"/>
      <c r="F212" s="2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5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41"/>
      <c r="C220" s="41"/>
      <c r="D220" s="41"/>
      <c r="E220" s="41"/>
      <c r="F220" s="3"/>
      <c r="G220" s="41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42"/>
      <c r="B224" s="3"/>
      <c r="C224" s="3"/>
      <c r="D224" s="3"/>
      <c r="E224" s="3"/>
      <c r="F224" s="3"/>
      <c r="G224" s="3"/>
    </row>
    <row r="225" spans="1:7" ht="12.75">
      <c r="A225" s="42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220"/>
      <c r="B230" s="220"/>
      <c r="C230" s="220"/>
      <c r="D230" s="220"/>
      <c r="E230" s="1"/>
      <c r="F230" s="10"/>
      <c r="G230" s="3"/>
    </row>
    <row r="231" spans="1:7" ht="12.75">
      <c r="A231" s="1"/>
      <c r="B231" s="1"/>
      <c r="C231" s="1"/>
      <c r="D231" s="1"/>
      <c r="E231" s="1"/>
      <c r="F231" s="10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12"/>
      <c r="B233" s="1"/>
      <c r="C233" s="1"/>
      <c r="D233" s="1"/>
      <c r="E233" s="1"/>
      <c r="F233" s="1"/>
      <c r="G233" s="3"/>
    </row>
    <row r="234" spans="1:7" ht="12.75">
      <c r="A234" s="9"/>
      <c r="B234" s="1"/>
      <c r="C234" s="1"/>
      <c r="D234" s="1"/>
      <c r="E234" s="1"/>
      <c r="F234" s="1"/>
      <c r="G234" s="3"/>
    </row>
    <row r="235" spans="1:7" ht="12.75">
      <c r="A235" s="9"/>
      <c r="B235" s="3"/>
      <c r="C235" s="3"/>
      <c r="D235" s="3"/>
      <c r="E235" s="1"/>
      <c r="F235" s="1"/>
      <c r="G235" s="3"/>
    </row>
    <row r="236" spans="1:7" ht="12.75">
      <c r="A236" s="9"/>
      <c r="B236" s="3"/>
      <c r="C236" s="3"/>
      <c r="D236" s="3"/>
      <c r="E236" s="1"/>
      <c r="F236" s="1"/>
      <c r="G236" s="3"/>
    </row>
    <row r="237" spans="1:7" ht="12.75">
      <c r="A237" s="3"/>
      <c r="B237" s="3"/>
      <c r="C237" s="2"/>
      <c r="D237" s="1"/>
      <c r="E237" s="1"/>
      <c r="F237" s="1"/>
      <c r="G237" s="37"/>
    </row>
    <row r="238" spans="1:7" ht="12.75">
      <c r="A238" s="9"/>
      <c r="B238" s="3"/>
      <c r="C238" s="2"/>
      <c r="D238" s="1"/>
      <c r="E238" s="1"/>
      <c r="F238" s="1"/>
      <c r="G238" s="3"/>
    </row>
    <row r="239" spans="1:7" ht="12.75">
      <c r="A239" s="9"/>
      <c r="B239" s="3"/>
      <c r="C239" s="2"/>
      <c r="D239" s="1"/>
      <c r="E239" s="1"/>
      <c r="F239" s="1"/>
      <c r="G239" s="3"/>
    </row>
    <row r="240" spans="1:7" ht="12.75">
      <c r="A240" s="9"/>
      <c r="B240" s="3"/>
      <c r="C240" s="1"/>
      <c r="D240" s="1"/>
      <c r="E240" s="1"/>
      <c r="F240" s="1"/>
      <c r="G240" s="3"/>
    </row>
    <row r="241" spans="1:7" ht="12.75">
      <c r="A241" s="9"/>
      <c r="B241" s="3"/>
      <c r="C241" s="1"/>
      <c r="D241" s="1"/>
      <c r="E241" s="1"/>
      <c r="F241" s="1"/>
      <c r="G241" s="37"/>
    </row>
    <row r="242" spans="1:7" ht="12.75">
      <c r="A242" s="9"/>
      <c r="B242" s="1"/>
      <c r="C242" s="2"/>
      <c r="D242" s="2"/>
      <c r="E242" s="2"/>
      <c r="F242" s="2"/>
      <c r="G242" s="3"/>
    </row>
    <row r="243" spans="1:7" ht="12.75">
      <c r="A243" s="9"/>
      <c r="B243" s="1"/>
      <c r="C243" s="2"/>
      <c r="D243" s="2"/>
      <c r="E243" s="2"/>
      <c r="F243" s="2"/>
      <c r="G243" s="3"/>
    </row>
    <row r="244" spans="1:7" ht="12.75">
      <c r="A244" s="3"/>
      <c r="B244" s="3"/>
      <c r="C244" s="3"/>
      <c r="D244" s="3"/>
      <c r="E244" s="1"/>
      <c r="F244" s="1"/>
      <c r="G244" s="3"/>
    </row>
    <row r="245" spans="1:7" ht="12.75">
      <c r="A245" s="9"/>
      <c r="B245" s="1"/>
      <c r="C245" s="1"/>
      <c r="D245" s="1"/>
      <c r="E245" s="1"/>
      <c r="F245" s="1"/>
      <c r="G245" s="3"/>
    </row>
    <row r="246" spans="1:7" ht="12.75">
      <c r="A246" s="3"/>
      <c r="B246" s="1"/>
      <c r="C246" s="1"/>
      <c r="D246" s="1"/>
      <c r="E246" s="1"/>
      <c r="F246" s="1"/>
      <c r="G246" s="3"/>
    </row>
    <row r="247" spans="1:7" ht="12.75">
      <c r="A247" s="3"/>
      <c r="B247" s="1"/>
      <c r="C247" s="1"/>
      <c r="D247" s="1"/>
      <c r="E247" s="1"/>
      <c r="F247" s="1"/>
      <c r="G247" s="3"/>
    </row>
    <row r="248" spans="1:7" ht="12.75">
      <c r="A248" s="43"/>
      <c r="B248" s="3"/>
      <c r="C248" s="3"/>
      <c r="D248" s="3"/>
      <c r="E248" s="3"/>
      <c r="F248" s="3"/>
      <c r="G248" s="4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6"/>
      <c r="B260" s="3"/>
      <c r="C260" s="3"/>
      <c r="D260" s="3"/>
      <c r="E260" s="3"/>
      <c r="F260" s="3"/>
      <c r="G260" s="3"/>
    </row>
    <row r="261" spans="1:7" ht="12.75">
      <c r="A261" s="1"/>
      <c r="B261" s="1"/>
      <c r="C261" s="10"/>
      <c r="D261" s="10"/>
      <c r="E261" s="10"/>
      <c r="F261" s="10"/>
      <c r="G261" s="3"/>
    </row>
    <row r="262" spans="1:7" ht="12.75">
      <c r="A262" s="11"/>
      <c r="B262" s="1"/>
      <c r="C262" s="3"/>
      <c r="D262" s="3"/>
      <c r="E262" s="3"/>
      <c r="F262" s="3"/>
      <c r="G262" s="3"/>
    </row>
    <row r="263" spans="1:7" ht="12.75">
      <c r="A263" s="11"/>
      <c r="B263" s="1"/>
      <c r="C263" s="3"/>
      <c r="D263" s="3"/>
      <c r="E263" s="3"/>
      <c r="F263" s="3"/>
      <c r="G263" s="3"/>
    </row>
    <row r="264" spans="1:7" ht="12.75">
      <c r="A264" s="12"/>
      <c r="B264" s="1"/>
      <c r="C264" s="1"/>
      <c r="D264" s="1"/>
      <c r="E264" s="1"/>
      <c r="F264" s="1"/>
      <c r="G264" s="3"/>
    </row>
    <row r="265" spans="1:7" ht="12.75">
      <c r="A265" s="12"/>
      <c r="B265" s="3"/>
      <c r="C265" s="1"/>
      <c r="D265" s="1"/>
      <c r="E265" s="1"/>
      <c r="F265" s="1"/>
      <c r="G265" s="3"/>
    </row>
    <row r="266" spans="1:7" ht="12.75">
      <c r="A266" s="9"/>
      <c r="B266" s="1"/>
      <c r="C266" s="1"/>
      <c r="D266" s="1"/>
      <c r="E266" s="1"/>
      <c r="F266" s="2"/>
      <c r="G266" s="3"/>
    </row>
    <row r="267" spans="1:7" ht="48" customHeight="1">
      <c r="A267" s="9"/>
      <c r="B267" s="1"/>
      <c r="C267" s="1"/>
      <c r="D267" s="1"/>
      <c r="E267" s="1"/>
      <c r="F267" s="1"/>
      <c r="G267" s="3"/>
    </row>
    <row r="268" spans="1:7" ht="24.75" customHeight="1">
      <c r="A268" s="12"/>
      <c r="B268" s="1"/>
      <c r="C268" s="1"/>
      <c r="D268" s="1"/>
      <c r="E268" s="1"/>
      <c r="F268" s="1"/>
      <c r="G268" s="3"/>
    </row>
    <row r="269" spans="1:7" ht="37.5" customHeight="1">
      <c r="A269" s="9"/>
      <c r="B269" s="1"/>
      <c r="C269" s="1"/>
      <c r="D269" s="1"/>
      <c r="E269" s="1"/>
      <c r="F269" s="1"/>
      <c r="G269" s="3"/>
    </row>
    <row r="270" spans="1:7" ht="12.75">
      <c r="A270" s="9"/>
      <c r="B270" s="1"/>
      <c r="C270" s="1"/>
      <c r="D270" s="1"/>
      <c r="E270" s="1"/>
      <c r="F270" s="1"/>
      <c r="G270" s="3"/>
    </row>
    <row r="271" spans="1:7" ht="12.75">
      <c r="A271" s="9"/>
      <c r="B271" s="1"/>
      <c r="C271" s="1"/>
      <c r="D271" s="1"/>
      <c r="E271" s="1"/>
      <c r="F271" s="1"/>
      <c r="G271" s="3"/>
    </row>
    <row r="272" spans="1:7" ht="12.75">
      <c r="A272" s="9"/>
      <c r="B272" s="1"/>
      <c r="C272" s="2"/>
      <c r="D272" s="2"/>
      <c r="E272" s="1"/>
      <c r="F272" s="2"/>
      <c r="G272" s="3"/>
    </row>
    <row r="273" spans="1:7" ht="12.75">
      <c r="A273" s="9"/>
      <c r="B273" s="1"/>
      <c r="C273" s="2"/>
      <c r="D273" s="2"/>
      <c r="E273" s="1"/>
      <c r="F273" s="2"/>
      <c r="G273" s="3"/>
    </row>
    <row r="274" spans="1:7" ht="12.75">
      <c r="A274" s="9"/>
      <c r="B274" s="1"/>
      <c r="C274" s="2"/>
      <c r="D274" s="2"/>
      <c r="E274" s="1"/>
      <c r="F274" s="2"/>
      <c r="G274" s="3"/>
    </row>
    <row r="275" spans="1:7" ht="12.75">
      <c r="A275" s="9"/>
      <c r="B275" s="1"/>
      <c r="C275" s="2"/>
      <c r="D275" s="2"/>
      <c r="E275" s="1"/>
      <c r="F275" s="2"/>
      <c r="G275" s="3"/>
    </row>
    <row r="276" spans="1:7" ht="12.75">
      <c r="A276" s="9"/>
      <c r="B276" s="1"/>
      <c r="C276" s="2"/>
      <c r="D276" s="2"/>
      <c r="E276" s="1"/>
      <c r="F276" s="2"/>
      <c r="G276" s="3"/>
    </row>
    <row r="277" spans="1:7" ht="12.75">
      <c r="A277" s="9"/>
      <c r="B277" s="1"/>
      <c r="C277" s="2"/>
      <c r="D277" s="2"/>
      <c r="E277" s="1"/>
      <c r="F277" s="2"/>
      <c r="G277" s="3"/>
    </row>
    <row r="278" spans="1:7" ht="12.75">
      <c r="A278" s="9"/>
      <c r="B278" s="1"/>
      <c r="C278" s="2"/>
      <c r="D278" s="2"/>
      <c r="E278" s="1"/>
      <c r="F278" s="2"/>
      <c r="G278" s="3"/>
    </row>
    <row r="279" spans="1:7" ht="12.75">
      <c r="A279" s="9"/>
      <c r="B279" s="1"/>
      <c r="C279" s="2"/>
      <c r="D279" s="2"/>
      <c r="E279" s="1"/>
      <c r="F279" s="2"/>
      <c r="G279" s="3"/>
    </row>
    <row r="280" spans="1:7" ht="12.75">
      <c r="A280" s="9"/>
      <c r="B280" s="1"/>
      <c r="C280" s="2"/>
      <c r="D280" s="2"/>
      <c r="E280" s="1"/>
      <c r="F280" s="2"/>
      <c r="G280" s="3"/>
    </row>
    <row r="281" spans="1:7" ht="12.75">
      <c r="A281" s="9"/>
      <c r="B281" s="1"/>
      <c r="C281" s="2"/>
      <c r="D281" s="2"/>
      <c r="E281" s="1"/>
      <c r="F281" s="2"/>
      <c r="G281" s="3"/>
    </row>
    <row r="282" spans="1:7" ht="12.75">
      <c r="A282" s="9"/>
      <c r="B282" s="1"/>
      <c r="C282" s="2"/>
      <c r="D282" s="2"/>
      <c r="E282" s="1"/>
      <c r="F282" s="2"/>
      <c r="G282" s="3"/>
    </row>
    <row r="283" spans="1:7" ht="12.75">
      <c r="A283" s="9"/>
      <c r="B283" s="1"/>
      <c r="C283" s="2"/>
      <c r="D283" s="2"/>
      <c r="E283" s="1"/>
      <c r="F283" s="2"/>
      <c r="G283" s="3"/>
    </row>
    <row r="284" spans="1:7" ht="12.75">
      <c r="A284" s="9"/>
      <c r="B284" s="1"/>
      <c r="C284" s="2"/>
      <c r="D284" s="2"/>
      <c r="E284" s="1"/>
      <c r="F284" s="2"/>
      <c r="G284" s="3"/>
    </row>
    <row r="285" spans="1:7" ht="12.75">
      <c r="A285" s="9"/>
      <c r="B285" s="1"/>
      <c r="C285" s="2"/>
      <c r="D285" s="2"/>
      <c r="E285" s="1"/>
      <c r="F285" s="2"/>
      <c r="G285" s="3"/>
    </row>
    <row r="286" spans="1:7" ht="12.75">
      <c r="A286" s="9"/>
      <c r="B286" s="1"/>
      <c r="C286" s="2"/>
      <c r="D286" s="2"/>
      <c r="E286" s="1"/>
      <c r="F286" s="2"/>
      <c r="G286" s="3"/>
    </row>
    <row r="287" spans="1:7" ht="12.75">
      <c r="A287" s="3"/>
      <c r="B287" s="1"/>
      <c r="C287" s="1"/>
      <c r="D287" s="1"/>
      <c r="E287" s="1"/>
      <c r="F287" s="1"/>
      <c r="G287" s="3"/>
    </row>
    <row r="288" spans="1:7" ht="12.75">
      <c r="A288" s="3"/>
      <c r="B288" s="1"/>
      <c r="C288" s="1"/>
      <c r="D288" s="1"/>
      <c r="E288" s="1"/>
      <c r="F288" s="1"/>
      <c r="G288" s="3"/>
    </row>
    <row r="289" spans="1:7" ht="12.75">
      <c r="A289" s="9"/>
      <c r="B289" s="1"/>
      <c r="C289" s="1"/>
      <c r="D289" s="1"/>
      <c r="E289" s="1"/>
      <c r="F289" s="1"/>
      <c r="G289" s="3"/>
    </row>
    <row r="290" spans="1:7" ht="12.75">
      <c r="A290" s="9"/>
      <c r="B290" s="1"/>
      <c r="C290" s="1"/>
      <c r="D290" s="1"/>
      <c r="E290" s="1"/>
      <c r="F290" s="1"/>
      <c r="G290" s="3"/>
    </row>
    <row r="291" spans="1:7" ht="12.75">
      <c r="A291" s="3"/>
      <c r="B291" s="1"/>
      <c r="C291" s="1"/>
      <c r="D291" s="1"/>
      <c r="E291" s="1"/>
      <c r="F291" s="1"/>
      <c r="G291" s="3"/>
    </row>
    <row r="292" spans="1:7" ht="12.75">
      <c r="A292" s="3"/>
      <c r="B292" s="1"/>
      <c r="C292" s="1"/>
      <c r="D292" s="1"/>
      <c r="E292" s="1"/>
      <c r="F292" s="1"/>
      <c r="G292" s="3"/>
    </row>
    <row r="293" spans="1:7" ht="12.75">
      <c r="A293" s="9"/>
      <c r="B293" s="1"/>
      <c r="C293" s="1"/>
      <c r="D293" s="1"/>
      <c r="E293" s="1"/>
      <c r="F293" s="1"/>
      <c r="G293" s="3"/>
    </row>
    <row r="294" spans="1:7" ht="12.75">
      <c r="A294" s="9"/>
      <c r="B294" s="1"/>
      <c r="C294" s="1"/>
      <c r="D294" s="1"/>
      <c r="E294" s="1"/>
      <c r="F294" s="1"/>
      <c r="G294" s="3"/>
    </row>
    <row r="295" spans="1:7" ht="12.75">
      <c r="A295" s="9"/>
      <c r="B295" s="1"/>
      <c r="C295" s="1"/>
      <c r="D295" s="1"/>
      <c r="E295" s="1"/>
      <c r="F295" s="1"/>
      <c r="G295" s="3"/>
    </row>
    <row r="296" spans="1:7" ht="12.75">
      <c r="A296" s="9"/>
      <c r="B296" s="1"/>
      <c r="C296" s="1"/>
      <c r="D296" s="1"/>
      <c r="E296" s="1"/>
      <c r="F296" s="1"/>
      <c r="G296" s="3"/>
    </row>
    <row r="297" spans="1:7" ht="12.75">
      <c r="A297" s="12"/>
      <c r="B297" s="1"/>
      <c r="C297" s="1"/>
      <c r="D297" s="1"/>
      <c r="E297" s="1"/>
      <c r="F297" s="1"/>
      <c r="G297" s="3"/>
    </row>
    <row r="298" spans="1:7" ht="12.75">
      <c r="A298" s="12"/>
      <c r="B298" s="1"/>
      <c r="C298" s="1"/>
      <c r="D298" s="1"/>
      <c r="E298" s="1"/>
      <c r="F298" s="1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7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/>
      <c r="B304" s="3"/>
      <c r="C304" s="3"/>
      <c r="D304" s="3"/>
      <c r="E304" s="3"/>
      <c r="F304" s="3"/>
      <c r="G304" s="3"/>
    </row>
    <row r="305" spans="1:7" ht="12.75">
      <c r="A305" s="3"/>
      <c r="B305" s="3"/>
      <c r="C305" s="3"/>
      <c r="D305" s="3"/>
      <c r="E305" s="3"/>
      <c r="F305" s="3"/>
      <c r="G305" s="3"/>
    </row>
    <row r="306" spans="1:7" ht="12.75">
      <c r="A306" s="3"/>
      <c r="B306" s="3"/>
      <c r="C306" s="3"/>
      <c r="D306" s="3"/>
      <c r="E306" s="3"/>
      <c r="F306" s="3"/>
      <c r="G306" s="3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2.75">
      <c r="A310" s="3"/>
      <c r="B310" s="3"/>
      <c r="C310" s="3"/>
      <c r="D310" s="3"/>
      <c r="E310" s="3"/>
      <c r="F310" s="3"/>
      <c r="G310" s="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218"/>
      <c r="B312" s="219"/>
      <c r="C312" s="3"/>
      <c r="D312" s="3"/>
      <c r="E312" s="3"/>
      <c r="F312" s="3"/>
      <c r="G312" s="3"/>
    </row>
    <row r="313" spans="1:7" ht="12.75">
      <c r="A313" s="219"/>
      <c r="B313" s="219"/>
      <c r="C313" s="10"/>
      <c r="D313" s="10"/>
      <c r="E313" s="10"/>
      <c r="F313" s="10"/>
      <c r="G313" s="3"/>
    </row>
    <row r="314" spans="1:7" ht="12.75">
      <c r="A314" s="3"/>
      <c r="B314" s="3"/>
      <c r="C314" s="3"/>
      <c r="D314" s="3"/>
      <c r="E314" s="3"/>
      <c r="F314" s="3"/>
      <c r="G314" s="3"/>
    </row>
    <row r="315" spans="1:7" ht="12.75">
      <c r="A315" s="12"/>
      <c r="B315" s="1"/>
      <c r="C315" s="1"/>
      <c r="D315" s="1"/>
      <c r="E315" s="1"/>
      <c r="F315" s="1"/>
      <c r="G315" s="3"/>
    </row>
    <row r="316" spans="1:7" ht="12.75">
      <c r="A316" s="12"/>
      <c r="B316" s="3"/>
      <c r="C316" s="1"/>
      <c r="D316" s="1"/>
      <c r="E316" s="1"/>
      <c r="F316" s="1"/>
      <c r="G316" s="3"/>
    </row>
    <row r="317" spans="1:7" ht="12.75">
      <c r="A317" s="9"/>
      <c r="B317" s="1"/>
      <c r="C317" s="1"/>
      <c r="D317" s="1"/>
      <c r="E317" s="1"/>
      <c r="F317" s="2"/>
      <c r="G317" s="3"/>
    </row>
    <row r="318" spans="1:7" ht="12.75">
      <c r="A318" s="9"/>
      <c r="B318" s="1"/>
      <c r="C318" s="1"/>
      <c r="D318" s="1"/>
      <c r="E318" s="1"/>
      <c r="F318" s="1"/>
      <c r="G318" s="3"/>
    </row>
    <row r="319" spans="1:7" ht="12.75">
      <c r="A319" s="12"/>
      <c r="B319" s="1"/>
      <c r="C319" s="1"/>
      <c r="D319" s="1"/>
      <c r="E319" s="1"/>
      <c r="F319" s="1"/>
      <c r="G319" s="3"/>
    </row>
    <row r="320" spans="1:7" ht="12.75">
      <c r="A320" s="3"/>
      <c r="B320" s="3"/>
      <c r="C320" s="3"/>
      <c r="D320" s="3"/>
      <c r="E320" s="3"/>
      <c r="F320" s="3"/>
      <c r="G320" s="3"/>
    </row>
    <row r="321" spans="1:7" ht="12.75">
      <c r="A321" s="9"/>
      <c r="B321" s="1"/>
      <c r="C321" s="1"/>
      <c r="D321" s="1"/>
      <c r="E321" s="1"/>
      <c r="F321" s="2"/>
      <c r="G321" s="3"/>
    </row>
    <row r="322" spans="1:7" ht="12.75">
      <c r="A322" s="9"/>
      <c r="B322" s="1"/>
      <c r="C322" s="1"/>
      <c r="D322" s="1"/>
      <c r="E322" s="1"/>
      <c r="F322" s="1"/>
      <c r="G322" s="3"/>
    </row>
    <row r="323" spans="1:7" ht="12.75">
      <c r="A323" s="9"/>
      <c r="B323" s="1"/>
      <c r="C323" s="1"/>
      <c r="D323" s="1"/>
      <c r="E323" s="1"/>
      <c r="F323" s="1"/>
      <c r="G323" s="3"/>
    </row>
    <row r="324" spans="1:7" ht="12.75">
      <c r="A324" s="3"/>
      <c r="B324" s="3"/>
      <c r="C324" s="3"/>
      <c r="D324" s="3"/>
      <c r="E324" s="3"/>
      <c r="F324" s="3"/>
      <c r="G324" s="3"/>
    </row>
    <row r="325" spans="1:7" ht="12.75">
      <c r="A325" s="9"/>
      <c r="B325" s="1"/>
      <c r="C325" s="1"/>
      <c r="D325" s="1"/>
      <c r="E325" s="1"/>
      <c r="F325" s="1"/>
      <c r="G325" s="3"/>
    </row>
    <row r="326" spans="1:7" ht="12.75">
      <c r="A326" s="9"/>
      <c r="B326" s="1"/>
      <c r="C326" s="1"/>
      <c r="D326" s="1"/>
      <c r="E326" s="1"/>
      <c r="F326" s="1"/>
      <c r="G326" s="3"/>
    </row>
    <row r="327" spans="1:7" ht="12.75">
      <c r="A327" s="9"/>
      <c r="B327" s="1"/>
      <c r="C327" s="1"/>
      <c r="D327" s="1"/>
      <c r="E327" s="1"/>
      <c r="F327" s="1"/>
      <c r="G327" s="3"/>
    </row>
    <row r="328" spans="1:7" ht="12.75">
      <c r="A328" s="3"/>
      <c r="B328" s="3"/>
      <c r="C328" s="3"/>
      <c r="D328" s="3"/>
      <c r="E328" s="3"/>
      <c r="F328" s="3"/>
      <c r="G328" s="3"/>
    </row>
    <row r="329" spans="1:7" ht="12.75">
      <c r="A329" s="9"/>
      <c r="B329" s="1"/>
      <c r="C329" s="1"/>
      <c r="D329" s="1"/>
      <c r="E329" s="1"/>
      <c r="F329" s="1"/>
      <c r="G329" s="3"/>
    </row>
    <row r="330" spans="1:7" ht="12.75">
      <c r="A330" s="9"/>
      <c r="B330" s="1"/>
      <c r="C330" s="1"/>
      <c r="D330" s="1"/>
      <c r="E330" s="1"/>
      <c r="F330" s="1"/>
      <c r="G330" s="3"/>
    </row>
    <row r="331" spans="1:7" ht="12.75">
      <c r="A331" s="9"/>
      <c r="B331" s="1"/>
      <c r="C331" s="1"/>
      <c r="D331" s="1"/>
      <c r="E331" s="1"/>
      <c r="F331" s="1"/>
      <c r="G331" s="3"/>
    </row>
    <row r="332" spans="1:7" ht="12.75">
      <c r="A332" s="3"/>
      <c r="B332" s="3"/>
      <c r="C332" s="3"/>
      <c r="D332" s="3"/>
      <c r="E332" s="3"/>
      <c r="F332" s="3"/>
      <c r="G332" s="3"/>
    </row>
    <row r="333" spans="1:7" ht="12.75">
      <c r="A333" s="9"/>
      <c r="B333" s="1"/>
      <c r="C333" s="2"/>
      <c r="D333" s="2"/>
      <c r="E333" s="1"/>
      <c r="F333" s="2"/>
      <c r="G333" s="3"/>
    </row>
    <row r="334" spans="1:7" ht="12.75">
      <c r="A334" s="9"/>
      <c r="B334" s="1"/>
      <c r="C334" s="2"/>
      <c r="D334" s="2"/>
      <c r="E334" s="1"/>
      <c r="F334" s="2"/>
      <c r="G334" s="3"/>
    </row>
    <row r="335" spans="1:7" ht="12.75">
      <c r="A335" s="9"/>
      <c r="B335" s="1"/>
      <c r="C335" s="2"/>
      <c r="D335" s="2"/>
      <c r="E335" s="1"/>
      <c r="F335" s="2"/>
      <c r="G335" s="3"/>
    </row>
    <row r="336" spans="1:7" ht="12.75">
      <c r="A336" s="9"/>
      <c r="B336" s="1"/>
      <c r="C336" s="2"/>
      <c r="D336" s="2"/>
      <c r="E336" s="1"/>
      <c r="F336" s="2"/>
      <c r="G336" s="3"/>
    </row>
    <row r="337" spans="1:7" ht="12.75">
      <c r="A337" s="9"/>
      <c r="B337" s="1"/>
      <c r="C337" s="2"/>
      <c r="D337" s="2"/>
      <c r="E337" s="1"/>
      <c r="F337" s="2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9"/>
      <c r="B339" s="1"/>
      <c r="C339" s="2"/>
      <c r="D339" s="2"/>
      <c r="E339" s="1"/>
      <c r="F339" s="2"/>
      <c r="G339" s="3"/>
    </row>
    <row r="340" spans="1:7" ht="12.75">
      <c r="A340" s="9"/>
      <c r="B340" s="1"/>
      <c r="C340" s="2"/>
      <c r="D340" s="2"/>
      <c r="E340" s="1"/>
      <c r="F340" s="2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1"/>
      <c r="C342" s="1"/>
      <c r="D342" s="1"/>
      <c r="E342" s="1"/>
      <c r="F342" s="1"/>
      <c r="G342" s="3"/>
    </row>
    <row r="343" spans="1:7" ht="12.75">
      <c r="A343" s="3"/>
      <c r="B343" s="1"/>
      <c r="C343" s="1"/>
      <c r="D343" s="1"/>
      <c r="E343" s="1"/>
      <c r="F343" s="1"/>
      <c r="G343" s="3"/>
    </row>
    <row r="344" spans="1:7" ht="12.75">
      <c r="A344" s="9"/>
      <c r="B344" s="1"/>
      <c r="C344" s="1"/>
      <c r="D344" s="1"/>
      <c r="E344" s="1"/>
      <c r="F344" s="1"/>
      <c r="G344" s="3"/>
    </row>
    <row r="345" spans="1:7" ht="12.75">
      <c r="A345" s="9"/>
      <c r="B345" s="1"/>
      <c r="C345" s="1"/>
      <c r="D345" s="1"/>
      <c r="E345" s="1"/>
      <c r="F345" s="1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9"/>
      <c r="B347" s="1"/>
      <c r="C347" s="1"/>
      <c r="D347" s="1"/>
      <c r="E347" s="1"/>
      <c r="F347" s="1"/>
      <c r="G347" s="3"/>
    </row>
    <row r="348" spans="1:7" ht="12.75">
      <c r="A348" s="9"/>
      <c r="B348" s="1"/>
      <c r="C348" s="1"/>
      <c r="D348" s="1"/>
      <c r="E348" s="1"/>
      <c r="F348" s="1"/>
      <c r="G348" s="3"/>
    </row>
    <row r="349" spans="1:7" ht="12.75">
      <c r="A349" s="9"/>
      <c r="B349" s="1"/>
      <c r="C349" s="1"/>
      <c r="D349" s="1"/>
      <c r="E349" s="1"/>
      <c r="F349" s="1"/>
      <c r="G349" s="3"/>
    </row>
    <row r="350" spans="1:7" ht="12.75">
      <c r="A350" s="9"/>
      <c r="B350" s="1"/>
      <c r="C350" s="1"/>
      <c r="D350" s="1"/>
      <c r="E350" s="1"/>
      <c r="F350" s="1"/>
      <c r="G350" s="3"/>
    </row>
    <row r="351" spans="1:7" ht="12.75">
      <c r="A351" s="5"/>
      <c r="B351" s="3"/>
      <c r="C351" s="3"/>
      <c r="D351" s="3"/>
      <c r="E351" s="3"/>
      <c r="F351" s="3"/>
      <c r="G351" s="3"/>
    </row>
    <row r="352" spans="1:7" ht="12.75">
      <c r="A352" s="3"/>
      <c r="B352" s="3"/>
      <c r="C352" s="3"/>
      <c r="D352" s="3"/>
      <c r="E352" s="3"/>
      <c r="F352" s="3"/>
      <c r="G352" s="3"/>
    </row>
    <row r="353" spans="1:7" ht="12.75">
      <c r="A353" s="5"/>
      <c r="B353" s="3"/>
      <c r="C353" s="3"/>
      <c r="D353" s="3"/>
      <c r="E353" s="2"/>
      <c r="F353" s="3"/>
      <c r="G353" s="3"/>
    </row>
    <row r="354" spans="1:7" ht="12.75">
      <c r="A354" s="3"/>
      <c r="B354" s="3"/>
      <c r="C354" s="3"/>
      <c r="D354" s="3"/>
      <c r="E354" s="3"/>
      <c r="F354" s="3"/>
      <c r="G354" s="3"/>
    </row>
    <row r="355" spans="1:7" ht="12.75">
      <c r="A355" s="3"/>
      <c r="B355" s="3"/>
      <c r="C355" s="3"/>
      <c r="D355" s="3"/>
      <c r="E355" s="3"/>
      <c r="F355" s="3"/>
      <c r="G355" s="3"/>
    </row>
    <row r="356" spans="1:7" ht="12.75">
      <c r="A356" s="3"/>
      <c r="B356" s="3"/>
      <c r="C356" s="3"/>
      <c r="D356" s="3"/>
      <c r="E356" s="3"/>
      <c r="F356" s="3"/>
      <c r="G356" s="3"/>
    </row>
    <row r="357" spans="1:7" ht="12.75">
      <c r="A357" s="3"/>
      <c r="B357" s="3"/>
      <c r="C357" s="3"/>
      <c r="D357" s="3"/>
      <c r="E357" s="3"/>
      <c r="F357" s="3"/>
      <c r="G357" s="3"/>
    </row>
    <row r="358" spans="1:7" ht="12.75">
      <c r="A358" s="3"/>
      <c r="B358" s="3"/>
      <c r="C358" s="3"/>
      <c r="D358" s="3"/>
      <c r="E358" s="3"/>
      <c r="F358" s="3"/>
      <c r="G358" s="3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1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220"/>
      <c r="B368" s="220"/>
      <c r="C368" s="220"/>
      <c r="D368" s="220"/>
      <c r="E368" s="1"/>
      <c r="F368" s="1"/>
      <c r="G368" s="3"/>
      <c r="H368" s="3"/>
      <c r="I368" s="3"/>
      <c r="J368" s="3"/>
      <c r="K368" s="3"/>
      <c r="L368" s="3"/>
      <c r="M368" s="3"/>
      <c r="N368" s="3"/>
      <c r="O368" s="3"/>
    </row>
    <row r="369" spans="1:7" ht="12.75">
      <c r="A369" s="3"/>
      <c r="B369" s="3"/>
      <c r="C369" s="3"/>
      <c r="D369" s="3"/>
      <c r="E369" s="3"/>
      <c r="F369" s="3"/>
      <c r="G369" s="3"/>
    </row>
    <row r="370" spans="1:7" ht="12.75">
      <c r="A370" s="12"/>
      <c r="B370" s="1"/>
      <c r="C370" s="1"/>
      <c r="D370" s="1"/>
      <c r="E370" s="1"/>
      <c r="F370" s="1"/>
      <c r="G370" s="3"/>
    </row>
    <row r="371" spans="1:7" ht="12.75">
      <c r="A371" s="9"/>
      <c r="B371" s="1"/>
      <c r="C371" s="1"/>
      <c r="D371" s="1"/>
      <c r="E371" s="1"/>
      <c r="F371" s="1"/>
      <c r="G371" s="3"/>
    </row>
    <row r="372" spans="1:7" ht="12.75">
      <c r="A372" s="9"/>
      <c r="B372" s="1"/>
      <c r="C372" s="1"/>
      <c r="D372" s="1"/>
      <c r="E372" s="1"/>
      <c r="F372" s="1"/>
      <c r="G372" s="3"/>
    </row>
    <row r="373" spans="1:7" ht="12.75">
      <c r="A373" s="9"/>
      <c r="B373" s="1"/>
      <c r="C373" s="1"/>
      <c r="D373" s="1"/>
      <c r="E373" s="1"/>
      <c r="F373" s="1"/>
      <c r="G373" s="3"/>
    </row>
    <row r="374" spans="1:7" ht="12.75">
      <c r="A374" s="9"/>
      <c r="B374" s="1"/>
      <c r="C374" s="1"/>
      <c r="D374" s="1"/>
      <c r="E374" s="1"/>
      <c r="F374" s="1"/>
      <c r="G374" s="3"/>
    </row>
    <row r="375" spans="1:7" ht="12.75">
      <c r="A375" s="9"/>
      <c r="B375" s="1"/>
      <c r="C375" s="1"/>
      <c r="D375" s="1"/>
      <c r="E375" s="1"/>
      <c r="F375" s="1"/>
      <c r="G375" s="3"/>
    </row>
    <row r="376" spans="1:7" ht="12.75">
      <c r="A376" s="9"/>
      <c r="B376" s="1"/>
      <c r="C376" s="1"/>
      <c r="D376" s="1"/>
      <c r="E376" s="1"/>
      <c r="F376" s="1"/>
      <c r="G376" s="3"/>
    </row>
    <row r="377" spans="1:7" ht="12.75">
      <c r="A377" s="9"/>
      <c r="B377" s="1"/>
      <c r="C377" s="1"/>
      <c r="D377" s="1"/>
      <c r="E377" s="1"/>
      <c r="F377" s="1"/>
      <c r="G377" s="3"/>
    </row>
    <row r="378" spans="1:7" ht="12.75">
      <c r="A378" s="9"/>
      <c r="B378" s="1"/>
      <c r="C378" s="1"/>
      <c r="D378" s="1"/>
      <c r="E378" s="1"/>
      <c r="F378" s="1"/>
      <c r="G378" s="3"/>
    </row>
    <row r="379" spans="1:7" ht="12.75">
      <c r="A379" s="9"/>
      <c r="B379" s="1"/>
      <c r="C379" s="2"/>
      <c r="D379" s="2"/>
      <c r="E379" s="2"/>
      <c r="F379" s="2"/>
      <c r="G379" s="3"/>
    </row>
    <row r="380" spans="1:7" ht="12.75">
      <c r="A380" s="9"/>
      <c r="B380" s="1"/>
      <c r="C380" s="2"/>
      <c r="D380" s="2"/>
      <c r="E380" s="2"/>
      <c r="F380" s="2"/>
      <c r="G380" s="3"/>
    </row>
    <row r="381" spans="1:7" ht="12.75">
      <c r="A381" s="3"/>
      <c r="B381" s="3"/>
      <c r="C381" s="3"/>
      <c r="D381" s="3"/>
      <c r="E381" s="3"/>
      <c r="F381" s="3"/>
      <c r="G381" s="3"/>
    </row>
    <row r="382" spans="1:7" ht="12.75">
      <c r="A382" s="3"/>
      <c r="B382" s="1"/>
      <c r="C382" s="1"/>
      <c r="D382" s="1"/>
      <c r="E382" s="1"/>
      <c r="F382" s="1"/>
      <c r="G382" s="3"/>
    </row>
    <row r="383" spans="1:7" ht="12.75">
      <c r="A383" s="3"/>
      <c r="B383" s="1"/>
      <c r="C383" s="1"/>
      <c r="D383" s="1"/>
      <c r="E383" s="1"/>
      <c r="F383" s="1"/>
      <c r="G383" s="3"/>
    </row>
    <row r="384" spans="1:7" ht="12.75">
      <c r="A384" s="3"/>
      <c r="B384" s="3"/>
      <c r="C384" s="3"/>
      <c r="D384" s="3"/>
      <c r="E384" s="3"/>
      <c r="F384" s="3"/>
      <c r="G384" s="3"/>
    </row>
    <row r="385" spans="1:7" ht="12.75">
      <c r="A385" s="9"/>
      <c r="B385" s="1"/>
      <c r="C385" s="1"/>
      <c r="D385" s="1"/>
      <c r="E385" s="1"/>
      <c r="F385" s="1"/>
      <c r="G385" s="3"/>
    </row>
    <row r="386" spans="1:7" ht="12.75">
      <c r="A386" s="9"/>
      <c r="B386" s="1"/>
      <c r="C386" s="1"/>
      <c r="D386" s="1"/>
      <c r="E386" s="1"/>
      <c r="F386" s="1"/>
      <c r="G386" s="3"/>
    </row>
    <row r="387" spans="1:7" ht="12.75">
      <c r="A387" s="3"/>
      <c r="B387" s="3"/>
      <c r="C387" s="3"/>
      <c r="D387" s="3"/>
      <c r="E387" s="3"/>
      <c r="F387" s="3"/>
      <c r="G387" s="3"/>
    </row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7" ht="12.75">
      <c r="A397" s="3"/>
      <c r="B397" s="3"/>
      <c r="C397" s="3"/>
      <c r="D397" s="3"/>
      <c r="E397" s="3"/>
      <c r="F397" s="3"/>
      <c r="G397" s="3"/>
    </row>
    <row r="398" spans="1:7" ht="12.75">
      <c r="A398" s="3"/>
      <c r="B398" s="3"/>
      <c r="C398" s="3"/>
      <c r="D398" s="3"/>
      <c r="E398" s="3"/>
      <c r="F398" s="3"/>
      <c r="G398" s="3"/>
    </row>
    <row r="399" spans="1:7" ht="12.75">
      <c r="A399" s="3"/>
      <c r="B399" s="3"/>
      <c r="C399" s="3"/>
      <c r="D399" s="3"/>
      <c r="E399" s="3"/>
      <c r="F399" s="3"/>
      <c r="G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3"/>
      <c r="B401" s="3"/>
      <c r="C401" s="3"/>
      <c r="D401" s="3"/>
      <c r="E401" s="3"/>
      <c r="F401" s="3"/>
      <c r="G401" s="3"/>
    </row>
    <row r="402" spans="1:7" ht="12.75">
      <c r="A402" s="3"/>
      <c r="B402" s="3"/>
      <c r="C402" s="3"/>
      <c r="D402" s="3"/>
      <c r="E402" s="3"/>
      <c r="F402" s="3"/>
      <c r="G402" s="3"/>
    </row>
    <row r="403" spans="1:7" ht="12.75">
      <c r="A403" s="3"/>
      <c r="B403" s="3"/>
      <c r="C403" s="3"/>
      <c r="D403" s="3"/>
      <c r="E403" s="3"/>
      <c r="F403" s="3"/>
      <c r="G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3"/>
      <c r="B406" s="3"/>
      <c r="C406" s="3"/>
      <c r="D406" s="3"/>
      <c r="E406" s="3"/>
      <c r="F406" s="3"/>
      <c r="G406" s="3"/>
    </row>
    <row r="407" spans="1:7" ht="12.75">
      <c r="A407" s="3"/>
      <c r="B407" s="3"/>
      <c r="C407" s="3"/>
      <c r="D407" s="3"/>
      <c r="E407" s="3"/>
      <c r="F407" s="3"/>
      <c r="G407" s="3"/>
    </row>
    <row r="408" spans="1:7" ht="12.75">
      <c r="A408" s="3"/>
      <c r="B408" s="3"/>
      <c r="C408" s="3"/>
      <c r="D408" s="3"/>
      <c r="E408" s="3"/>
      <c r="F408" s="3"/>
      <c r="G408" s="3"/>
    </row>
    <row r="409" spans="1:7" ht="12.75">
      <c r="A409" s="3"/>
      <c r="B409" s="3"/>
      <c r="C409" s="3"/>
      <c r="D409" s="3"/>
      <c r="E409" s="3"/>
      <c r="F409" s="3"/>
      <c r="G409" s="3"/>
    </row>
  </sheetData>
  <sheetProtection/>
  <mergeCells count="11">
    <mergeCell ref="D1:I1"/>
    <mergeCell ref="E2:I2"/>
    <mergeCell ref="C4:I4"/>
    <mergeCell ref="F5:G5"/>
    <mergeCell ref="G3:I3"/>
    <mergeCell ref="B8:I8"/>
    <mergeCell ref="B107:F107"/>
    <mergeCell ref="A115:B116"/>
    <mergeCell ref="A230:D230"/>
    <mergeCell ref="A312:B313"/>
    <mergeCell ref="A368:D368"/>
  </mergeCells>
  <printOptions/>
  <pageMargins left="0.7086614173228347" right="0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123</cp:lastModifiedBy>
  <cp:lastPrinted>2024-01-08T13:39:23Z</cp:lastPrinted>
  <dcterms:created xsi:type="dcterms:W3CDTF">2005-12-27T06:54:28Z</dcterms:created>
  <dcterms:modified xsi:type="dcterms:W3CDTF">2024-03-25T08:26:29Z</dcterms:modified>
  <cp:category/>
  <cp:version/>
  <cp:contentType/>
  <cp:contentStatus/>
</cp:coreProperties>
</file>